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90" windowWidth="21015" windowHeight="11250" activeTab="4"/>
  </bookViews>
  <sheets>
    <sheet name="структура" sheetId="1" r:id="rId1"/>
    <sheet name="сводные" sheetId="2" r:id="rId2"/>
    <sheet name="доходы" sheetId="3" r:id="rId3"/>
    <sheet name="расходы" sheetId="4" r:id="rId4"/>
    <sheet name="муниц задания" sheetId="5" r:id="rId5"/>
  </sheets>
  <definedNames>
    <definedName name="_xlnm.Print_Area" localSheetId="2">доходы!$A$1:$L$37</definedName>
    <definedName name="_xlnm.Print_Area" localSheetId="4">'муниц задания'!$A$1:$E$17</definedName>
    <definedName name="_xlnm.Print_Area" localSheetId="3">расходы!$A$1:$M$82</definedName>
    <definedName name="_xlnm.Print_Area" localSheetId="1">сводные!$A$33:$K$66</definedName>
    <definedName name="_xlnm.Print_Area" localSheetId="0">структура!$A$1:$H$42</definedName>
  </definedNames>
  <calcPr calcId="124519"/>
</workbook>
</file>

<file path=xl/calcChain.xml><?xml version="1.0" encoding="utf-8"?>
<calcChain xmlns="http://schemas.openxmlformats.org/spreadsheetml/2006/main">
  <c r="F8" i="1"/>
  <c r="F9"/>
  <c r="F10"/>
  <c r="F7"/>
  <c r="E17" i="5"/>
  <c r="E10"/>
  <c r="E16"/>
  <c r="E15"/>
  <c r="E14"/>
  <c r="E13"/>
  <c r="E12"/>
  <c r="E9"/>
  <c r="E8"/>
  <c r="E7"/>
  <c r="C8"/>
  <c r="B8"/>
  <c r="B10" s="1"/>
  <c r="C7"/>
  <c r="B7"/>
  <c r="D17"/>
  <c r="C17"/>
  <c r="B17"/>
  <c r="C10"/>
  <c r="D8"/>
  <c r="D9"/>
  <c r="D12"/>
  <c r="D13"/>
  <c r="D14"/>
  <c r="D15"/>
  <c r="D16"/>
  <c r="F32" i="3"/>
  <c r="F8" i="4"/>
  <c r="L8"/>
  <c r="G76"/>
  <c r="J46"/>
  <c r="I46"/>
  <c r="I47"/>
  <c r="I48"/>
  <c r="I49"/>
  <c r="I50"/>
  <c r="I51"/>
  <c r="J76"/>
  <c r="H77"/>
  <c r="H78"/>
  <c r="H79"/>
  <c r="L77"/>
  <c r="L78"/>
  <c r="L79"/>
  <c r="K77"/>
  <c r="K78"/>
  <c r="K79"/>
  <c r="E8"/>
  <c r="I81"/>
  <c r="J81"/>
  <c r="I80"/>
  <c r="J80"/>
  <c r="D77"/>
  <c r="K49" i="2"/>
  <c r="K48"/>
  <c r="K47"/>
  <c r="K46"/>
  <c r="K45"/>
  <c r="K44"/>
  <c r="K42"/>
  <c r="K41"/>
  <c r="K40"/>
  <c r="K39"/>
  <c r="I42"/>
  <c r="F38"/>
  <c r="K10"/>
  <c r="K9"/>
  <c r="K8"/>
  <c r="K7"/>
  <c r="K5"/>
  <c r="F5"/>
  <c r="H42" i="1"/>
  <c r="H41"/>
  <c r="H40"/>
  <c r="G37"/>
  <c r="G38"/>
  <c r="G39"/>
  <c r="F42"/>
  <c r="F40"/>
  <c r="F41"/>
  <c r="F24"/>
  <c r="F25"/>
  <c r="D33"/>
  <c r="E33"/>
  <c r="E42" s="1"/>
  <c r="D42"/>
  <c r="F39"/>
  <c r="F36"/>
  <c r="G7"/>
  <c r="G8"/>
  <c r="G9"/>
  <c r="C37"/>
  <c r="L74" i="4"/>
  <c r="L75"/>
  <c r="D19"/>
  <c r="E19"/>
  <c r="F19"/>
  <c r="C77"/>
  <c r="C73"/>
  <c r="C66"/>
  <c r="C65" s="1"/>
  <c r="C63"/>
  <c r="C57"/>
  <c r="C53"/>
  <c r="C52"/>
  <c r="C39"/>
  <c r="C38" s="1"/>
  <c r="C35"/>
  <c r="C30"/>
  <c r="C21"/>
  <c r="C19"/>
  <c r="C17"/>
  <c r="C8"/>
  <c r="J30" i="3"/>
  <c r="H30"/>
  <c r="C32"/>
  <c r="C19"/>
  <c r="C16"/>
  <c r="C11"/>
  <c r="C7"/>
  <c r="J48" i="2"/>
  <c r="J47"/>
  <c r="J46"/>
  <c r="J45"/>
  <c r="J44"/>
  <c r="J42"/>
  <c r="J41"/>
  <c r="J40"/>
  <c r="J39"/>
  <c r="J38"/>
  <c r="F10"/>
  <c r="J10" s="1"/>
  <c r="J9"/>
  <c r="J8"/>
  <c r="J7"/>
  <c r="J5"/>
  <c r="I48"/>
  <c r="I47"/>
  <c r="I46"/>
  <c r="I45"/>
  <c r="I44"/>
  <c r="I41"/>
  <c r="I40"/>
  <c r="I39"/>
  <c r="I38"/>
  <c r="H48"/>
  <c r="H47"/>
  <c r="H46"/>
  <c r="H45"/>
  <c r="H44"/>
  <c r="H42"/>
  <c r="H41"/>
  <c r="H40"/>
  <c r="H39"/>
  <c r="H38"/>
  <c r="G48"/>
  <c r="G47"/>
  <c r="G46"/>
  <c r="G45"/>
  <c r="G44"/>
  <c r="G42"/>
  <c r="G41"/>
  <c r="G40"/>
  <c r="G39"/>
  <c r="G38"/>
  <c r="F49"/>
  <c r="K38" s="1"/>
  <c r="I10"/>
  <c r="I9"/>
  <c r="I8"/>
  <c r="I7"/>
  <c r="I5"/>
  <c r="H9"/>
  <c r="H8"/>
  <c r="H7"/>
  <c r="H5"/>
  <c r="G10"/>
  <c r="G9"/>
  <c r="G8"/>
  <c r="G7"/>
  <c r="G5"/>
  <c r="B37" i="1"/>
  <c r="B33"/>
  <c r="B30"/>
  <c r="B18"/>
  <c r="B42" s="1"/>
  <c r="E5"/>
  <c r="E10" s="1"/>
  <c r="B5"/>
  <c r="B10" s="1"/>
  <c r="J79" i="4"/>
  <c r="I79"/>
  <c r="G79"/>
  <c r="J78"/>
  <c r="I78"/>
  <c r="G78"/>
  <c r="F77"/>
  <c r="I77" s="1"/>
  <c r="E77"/>
  <c r="I76"/>
  <c r="H76"/>
  <c r="K75"/>
  <c r="J75"/>
  <c r="I75"/>
  <c r="H75"/>
  <c r="G75"/>
  <c r="K74"/>
  <c r="J74"/>
  <c r="I74"/>
  <c r="H74"/>
  <c r="G74"/>
  <c r="F73"/>
  <c r="K73" s="1"/>
  <c r="E73"/>
  <c r="D73"/>
  <c r="L72"/>
  <c r="K72"/>
  <c r="J72"/>
  <c r="I72"/>
  <c r="H72"/>
  <c r="G72"/>
  <c r="L71"/>
  <c r="K71"/>
  <c r="J71"/>
  <c r="I71"/>
  <c r="H71"/>
  <c r="G71"/>
  <c r="L70"/>
  <c r="K70"/>
  <c r="J70"/>
  <c r="I70"/>
  <c r="H70"/>
  <c r="G70"/>
  <c r="L69"/>
  <c r="K69"/>
  <c r="J69"/>
  <c r="I69"/>
  <c r="H69"/>
  <c r="G69"/>
  <c r="K68"/>
  <c r="I68"/>
  <c r="H68"/>
  <c r="G68"/>
  <c r="L67"/>
  <c r="K67"/>
  <c r="J67"/>
  <c r="I67"/>
  <c r="H67"/>
  <c r="G67"/>
  <c r="F66"/>
  <c r="K66" s="1"/>
  <c r="E66"/>
  <c r="D66"/>
  <c r="D65" s="1"/>
  <c r="E65"/>
  <c r="L62"/>
  <c r="K62"/>
  <c r="J62"/>
  <c r="I62"/>
  <c r="H62"/>
  <c r="G62"/>
  <c r="L61"/>
  <c r="K61"/>
  <c r="J61"/>
  <c r="I61"/>
  <c r="H61"/>
  <c r="G61"/>
  <c r="L60"/>
  <c r="K60"/>
  <c r="J60"/>
  <c r="I60"/>
  <c r="H60"/>
  <c r="G60"/>
  <c r="L59"/>
  <c r="K59"/>
  <c r="J59"/>
  <c r="I59"/>
  <c r="H59"/>
  <c r="G59"/>
  <c r="L58"/>
  <c r="K58"/>
  <c r="J58"/>
  <c r="I58"/>
  <c r="H58"/>
  <c r="G58"/>
  <c r="F57"/>
  <c r="E57"/>
  <c r="D57"/>
  <c r="L56"/>
  <c r="K56"/>
  <c r="J56"/>
  <c r="I56"/>
  <c r="H56"/>
  <c r="G56"/>
  <c r="L54"/>
  <c r="K54"/>
  <c r="J54"/>
  <c r="I54"/>
  <c r="H54"/>
  <c r="G54"/>
  <c r="F53"/>
  <c r="K53" s="1"/>
  <c r="E53"/>
  <c r="D53"/>
  <c r="D52" s="1"/>
  <c r="E52"/>
  <c r="L51"/>
  <c r="J51"/>
  <c r="H51"/>
  <c r="L44"/>
  <c r="K44"/>
  <c r="J44"/>
  <c r="I44"/>
  <c r="H44"/>
  <c r="G44"/>
  <c r="L43"/>
  <c r="K43"/>
  <c r="J43"/>
  <c r="I43"/>
  <c r="H43"/>
  <c r="G43"/>
  <c r="L41"/>
  <c r="K41"/>
  <c r="J41"/>
  <c r="I41"/>
  <c r="H41"/>
  <c r="G41"/>
  <c r="L40"/>
  <c r="K40"/>
  <c r="J40"/>
  <c r="I40"/>
  <c r="H40"/>
  <c r="G40"/>
  <c r="F39"/>
  <c r="K39" s="1"/>
  <c r="E39"/>
  <c r="E38" s="1"/>
  <c r="D39"/>
  <c r="D38" s="1"/>
  <c r="L37"/>
  <c r="I37"/>
  <c r="H37"/>
  <c r="L36"/>
  <c r="K36"/>
  <c r="J36"/>
  <c r="I36"/>
  <c r="H36"/>
  <c r="G36"/>
  <c r="F35"/>
  <c r="L35" s="1"/>
  <c r="E35"/>
  <c r="D35"/>
  <c r="L34"/>
  <c r="K34"/>
  <c r="J34"/>
  <c r="I34"/>
  <c r="H34"/>
  <c r="G34"/>
  <c r="L33"/>
  <c r="K33"/>
  <c r="J33"/>
  <c r="I33"/>
  <c r="H33"/>
  <c r="G33"/>
  <c r="L32"/>
  <c r="K32"/>
  <c r="J32"/>
  <c r="I32"/>
  <c r="H32"/>
  <c r="G32"/>
  <c r="L31"/>
  <c r="K31"/>
  <c r="J31"/>
  <c r="I31"/>
  <c r="H31"/>
  <c r="G31"/>
  <c r="F30"/>
  <c r="K30" s="1"/>
  <c r="E30"/>
  <c r="D30"/>
  <c r="L29"/>
  <c r="K29"/>
  <c r="J29"/>
  <c r="I29"/>
  <c r="H29"/>
  <c r="G29"/>
  <c r="K28"/>
  <c r="J28"/>
  <c r="I28"/>
  <c r="H28"/>
  <c r="G28"/>
  <c r="L27"/>
  <c r="K27"/>
  <c r="I27"/>
  <c r="H27"/>
  <c r="G27"/>
  <c r="L26"/>
  <c r="K26"/>
  <c r="J26"/>
  <c r="I26"/>
  <c r="H26"/>
  <c r="G26"/>
  <c r="L25"/>
  <c r="K25"/>
  <c r="J25"/>
  <c r="I25"/>
  <c r="H25"/>
  <c r="G25"/>
  <c r="L23"/>
  <c r="K23"/>
  <c r="J23"/>
  <c r="I23"/>
  <c r="H23"/>
  <c r="G23"/>
  <c r="L22"/>
  <c r="K22"/>
  <c r="J22"/>
  <c r="I22"/>
  <c r="H22"/>
  <c r="G22"/>
  <c r="F21"/>
  <c r="L21" s="1"/>
  <c r="E21"/>
  <c r="D21"/>
  <c r="L20"/>
  <c r="K20"/>
  <c r="J20"/>
  <c r="I20"/>
  <c r="H20"/>
  <c r="G20"/>
  <c r="L19"/>
  <c r="L18"/>
  <c r="K18"/>
  <c r="J18"/>
  <c r="I18"/>
  <c r="H18"/>
  <c r="G18"/>
  <c r="F17"/>
  <c r="L17" s="1"/>
  <c r="E17"/>
  <c r="D17"/>
  <c r="L16"/>
  <c r="K16"/>
  <c r="I16"/>
  <c r="G16"/>
  <c r="L15"/>
  <c r="K15"/>
  <c r="I15"/>
  <c r="G15"/>
  <c r="L14"/>
  <c r="K14"/>
  <c r="J14"/>
  <c r="I14"/>
  <c r="H14"/>
  <c r="G14"/>
  <c r="L13"/>
  <c r="K13"/>
  <c r="J13"/>
  <c r="I13"/>
  <c r="H13"/>
  <c r="G13"/>
  <c r="L11"/>
  <c r="K11"/>
  <c r="J11"/>
  <c r="I11"/>
  <c r="H11"/>
  <c r="G11"/>
  <c r="L10"/>
  <c r="K10"/>
  <c r="J10"/>
  <c r="I10"/>
  <c r="H10"/>
  <c r="G10"/>
  <c r="L9"/>
  <c r="K9"/>
  <c r="J9"/>
  <c r="I9"/>
  <c r="H9"/>
  <c r="G9"/>
  <c r="D8"/>
  <c r="L33" i="3"/>
  <c r="K33"/>
  <c r="J33"/>
  <c r="I33"/>
  <c r="H33"/>
  <c r="G33"/>
  <c r="E32"/>
  <c r="D32"/>
  <c r="L30"/>
  <c r="K30"/>
  <c r="G28"/>
  <c r="L27"/>
  <c r="K27"/>
  <c r="J27"/>
  <c r="I27"/>
  <c r="H27"/>
  <c r="G27"/>
  <c r="L26"/>
  <c r="K26"/>
  <c r="J26"/>
  <c r="I26"/>
  <c r="H26"/>
  <c r="G26"/>
  <c r="K25"/>
  <c r="J25"/>
  <c r="I25"/>
  <c r="H25"/>
  <c r="G25"/>
  <c r="L24"/>
  <c r="K24"/>
  <c r="J24"/>
  <c r="I24"/>
  <c r="H24"/>
  <c r="G24"/>
  <c r="L23"/>
  <c r="K23"/>
  <c r="J23"/>
  <c r="I23"/>
  <c r="H23"/>
  <c r="G23"/>
  <c r="L20"/>
  <c r="K20"/>
  <c r="J20"/>
  <c r="I20"/>
  <c r="H20"/>
  <c r="G20"/>
  <c r="F19"/>
  <c r="E19"/>
  <c r="D19"/>
  <c r="K18"/>
  <c r="J18"/>
  <c r="I18"/>
  <c r="H18"/>
  <c r="G18"/>
  <c r="L17"/>
  <c r="K17"/>
  <c r="J17"/>
  <c r="I17"/>
  <c r="H17"/>
  <c r="G17"/>
  <c r="F16"/>
  <c r="E16"/>
  <c r="D16"/>
  <c r="K15"/>
  <c r="J15"/>
  <c r="I15"/>
  <c r="H15"/>
  <c r="G15"/>
  <c r="L14"/>
  <c r="K14"/>
  <c r="J14"/>
  <c r="I14"/>
  <c r="H14"/>
  <c r="G14"/>
  <c r="L13"/>
  <c r="K13"/>
  <c r="J13"/>
  <c r="I13"/>
  <c r="H13"/>
  <c r="G13"/>
  <c r="F11"/>
  <c r="E11"/>
  <c r="D11"/>
  <c r="L10"/>
  <c r="K10"/>
  <c r="J10"/>
  <c r="I10"/>
  <c r="H10"/>
  <c r="G10"/>
  <c r="L9"/>
  <c r="K9"/>
  <c r="J9"/>
  <c r="I9"/>
  <c r="H9"/>
  <c r="G9"/>
  <c r="F7"/>
  <c r="L7" s="1"/>
  <c r="E7"/>
  <c r="D7"/>
  <c r="D6" s="1"/>
  <c r="E49" i="2"/>
  <c r="C49"/>
  <c r="B49"/>
  <c r="D47"/>
  <c r="D44"/>
  <c r="D49" s="1"/>
  <c r="E5"/>
  <c r="D5"/>
  <c r="D10" s="1"/>
  <c r="C5"/>
  <c r="C10" s="1"/>
  <c r="B5"/>
  <c r="B10" s="1"/>
  <c r="F38" i="1"/>
  <c r="E37"/>
  <c r="D37"/>
  <c r="G35"/>
  <c r="F35"/>
  <c r="G34"/>
  <c r="F34"/>
  <c r="G33"/>
  <c r="C33"/>
  <c r="G32"/>
  <c r="F32"/>
  <c r="G31"/>
  <c r="F31"/>
  <c r="E30"/>
  <c r="D30"/>
  <c r="C30"/>
  <c r="G29"/>
  <c r="F29"/>
  <c r="G28"/>
  <c r="F28"/>
  <c r="G27"/>
  <c r="F27"/>
  <c r="G26"/>
  <c r="G25"/>
  <c r="G23"/>
  <c r="F23"/>
  <c r="G22"/>
  <c r="F22"/>
  <c r="G21"/>
  <c r="F21"/>
  <c r="G20"/>
  <c r="F20"/>
  <c r="G19"/>
  <c r="F19"/>
  <c r="E18"/>
  <c r="D18"/>
  <c r="C18"/>
  <c r="C42" s="1"/>
  <c r="G17"/>
  <c r="F17"/>
  <c r="D5"/>
  <c r="D10" s="1"/>
  <c r="C5"/>
  <c r="C10" s="1"/>
  <c r="D10" i="5" l="1"/>
  <c r="D7"/>
  <c r="E6" i="3"/>
  <c r="E37" s="1"/>
  <c r="L32"/>
  <c r="C6"/>
  <c r="C37" s="1"/>
  <c r="D82" i="4"/>
  <c r="F38"/>
  <c r="E82"/>
  <c r="K57"/>
  <c r="C82"/>
  <c r="K38"/>
  <c r="J49" i="2"/>
  <c r="G49"/>
  <c r="H49"/>
  <c r="I49"/>
  <c r="H10"/>
  <c r="G10" i="1"/>
  <c r="F33"/>
  <c r="F65" i="4"/>
  <c r="K65" s="1"/>
  <c r="F52"/>
  <c r="K52" s="1"/>
  <c r="F6" i="3"/>
  <c r="D37"/>
  <c r="L6"/>
  <c r="L11"/>
  <c r="L19"/>
  <c r="F37" i="1"/>
  <c r="G8" i="4"/>
  <c r="I8"/>
  <c r="K8"/>
  <c r="G17"/>
  <c r="I17"/>
  <c r="K17"/>
  <c r="G19"/>
  <c r="I19"/>
  <c r="K19"/>
  <c r="G21"/>
  <c r="I21"/>
  <c r="K21"/>
  <c r="H30"/>
  <c r="J30"/>
  <c r="L30"/>
  <c r="I35"/>
  <c r="J38"/>
  <c r="H39"/>
  <c r="J39"/>
  <c r="L39"/>
  <c r="J52"/>
  <c r="H53"/>
  <c r="J53"/>
  <c r="L53"/>
  <c r="H57"/>
  <c r="J57"/>
  <c r="L57"/>
  <c r="H65"/>
  <c r="J65"/>
  <c r="L65"/>
  <c r="H66"/>
  <c r="J66"/>
  <c r="L66"/>
  <c r="H73"/>
  <c r="J73"/>
  <c r="L73"/>
  <c r="G77"/>
  <c r="J77"/>
  <c r="H8"/>
  <c r="J8"/>
  <c r="H17"/>
  <c r="J17"/>
  <c r="H19"/>
  <c r="J19"/>
  <c r="H21"/>
  <c r="J21"/>
  <c r="G30"/>
  <c r="I30"/>
  <c r="H35"/>
  <c r="I38"/>
  <c r="G39"/>
  <c r="I39"/>
  <c r="G53"/>
  <c r="I53"/>
  <c r="G57"/>
  <c r="I57"/>
  <c r="G65"/>
  <c r="I65"/>
  <c r="G66"/>
  <c r="I66"/>
  <c r="G73"/>
  <c r="I73"/>
  <c r="G6" i="3"/>
  <c r="I6"/>
  <c r="K6"/>
  <c r="G7"/>
  <c r="I7"/>
  <c r="K7"/>
  <c r="G11"/>
  <c r="I11"/>
  <c r="K11"/>
  <c r="G16"/>
  <c r="I16"/>
  <c r="K16"/>
  <c r="G19"/>
  <c r="I19"/>
  <c r="K19"/>
  <c r="G32"/>
  <c r="I32"/>
  <c r="K32"/>
  <c r="F37"/>
  <c r="J6"/>
  <c r="H7"/>
  <c r="J7"/>
  <c r="H11"/>
  <c r="J11"/>
  <c r="H16"/>
  <c r="J16"/>
  <c r="H19"/>
  <c r="J19"/>
  <c r="H32"/>
  <c r="J32"/>
  <c r="E10" i="2"/>
  <c r="F5" i="1"/>
  <c r="G18"/>
  <c r="G30"/>
  <c r="G5"/>
  <c r="F18"/>
  <c r="F30"/>
  <c r="F82" i="4" l="1"/>
  <c r="I82" s="1"/>
  <c r="G38"/>
  <c r="L38"/>
  <c r="H38"/>
  <c r="I52"/>
  <c r="G52"/>
  <c r="L52"/>
  <c r="H52"/>
  <c r="H6" i="3"/>
  <c r="K37"/>
  <c r="I37"/>
  <c r="G37"/>
  <c r="L37"/>
  <c r="J37"/>
  <c r="H37"/>
  <c r="G42" i="1"/>
  <c r="H33"/>
  <c r="H29"/>
  <c r="H17"/>
  <c r="H18"/>
  <c r="H37"/>
  <c r="H30"/>
  <c r="K82" i="4" l="1"/>
  <c r="J82"/>
  <c r="G82"/>
  <c r="H82"/>
  <c r="L82"/>
</calcChain>
</file>

<file path=xl/sharedStrings.xml><?xml version="1.0" encoding="utf-8"?>
<sst xmlns="http://schemas.openxmlformats.org/spreadsheetml/2006/main" count="304" uniqueCount="231">
  <si>
    <t>Приложение 1</t>
  </si>
  <si>
    <t>(исполнение)</t>
  </si>
  <si>
    <t xml:space="preserve">Наименование доходов </t>
  </si>
  <si>
    <t>ПЛАН с последн. изменениями, тыс. руб.</t>
  </si>
  <si>
    <t>Исполнение, %</t>
  </si>
  <si>
    <t xml:space="preserve">ВСЕГО НАЛОГОВЫЕ И НЕНАЛОГОВЫЕ </t>
  </si>
  <si>
    <t>ДОХОДЫ, в том числе:</t>
  </si>
  <si>
    <t>Налоговые доходы</t>
  </si>
  <si>
    <t>Неналоговые доходы</t>
  </si>
  <si>
    <t>БЕЗВОЗМЕЗДНЫЕ ПОСТУПЛЕНИЯ</t>
  </si>
  <si>
    <t>ВСЕГО ДОХОДОВ</t>
  </si>
  <si>
    <t>Наименование расходов</t>
  </si>
  <si>
    <t>Исполнение,%</t>
  </si>
  <si>
    <t>Доля в расходной части бюджета 2015г,%</t>
  </si>
  <si>
    <t>СОВЕТ ДЕПУТАТОВ ГОРОДА СОРСКА</t>
  </si>
  <si>
    <t>АДМИНИСТРАЦИЯ</t>
  </si>
  <si>
    <t>Общегосударственные вопросы</t>
  </si>
  <si>
    <t>Национальная оборона</t>
  </si>
  <si>
    <t xml:space="preserve">Национальная безопасность и правоохранительная деятельность </t>
  </si>
  <si>
    <t xml:space="preserve">Национальная экономика </t>
  </si>
  <si>
    <t>Жилищно-коммунальное хозяйство</t>
  </si>
  <si>
    <t>Образование</t>
  </si>
  <si>
    <t xml:space="preserve">Культура и кинематография </t>
  </si>
  <si>
    <t>Физическая культура и спорт</t>
  </si>
  <si>
    <t>Социальная политика</t>
  </si>
  <si>
    <t>Обслуживание государственного и муниципального долга</t>
  </si>
  <si>
    <t>ОТДЕЛ КОНТРАКТНОЙ СЛУЖБЫ АДМИНИСТРАЦИИ г. СОРСКА</t>
  </si>
  <si>
    <t>ОТДЕЛ ОБРАЗОВАНИЯ АДМИНИСТРАЦИИ г. СОРСКА</t>
  </si>
  <si>
    <t>УПРАВЛЕНИЕ КУЛЬТУРЫ,МОЛОДЕЖИ, СПОРТА И ТУРИЗМА АДМИНИСТРАЦИИ г. СОРСКА</t>
  </si>
  <si>
    <t>Культура и кинематография</t>
  </si>
  <si>
    <t>ОТДЕЛ ПО УПРАВЛЕНИЮ МУНИЦИПАЛЬНЫМ ИМУЩЕСТВОМ АДМИНИСТРАЦИИ г. СОРСКА</t>
  </si>
  <si>
    <t>ВСЕГО РАСХОДОВ</t>
  </si>
  <si>
    <t>СТРУКТУРА ДОХОДОВ БЮДЖЕТА МУНИЦИПАЛЬНОГО ОБРАЗОВАНИЯ г.СОРСК  В ДИНАМИКЕ (исполнение)</t>
  </si>
  <si>
    <t>Приложение 3</t>
  </si>
  <si>
    <t>(тыс. рублей)</t>
  </si>
  <si>
    <t>Факт 2012 года</t>
  </si>
  <si>
    <t xml:space="preserve">Факт 2013 года </t>
  </si>
  <si>
    <t xml:space="preserve">Факт 2014 года </t>
  </si>
  <si>
    <t>Факт 2015 года</t>
  </si>
  <si>
    <t>2012 год</t>
  </si>
  <si>
    <t>2013 год</t>
  </si>
  <si>
    <t>2014 год</t>
  </si>
  <si>
    <t>2015 год</t>
  </si>
  <si>
    <t>Приложение 5</t>
  </si>
  <si>
    <t>СТРУКТУРА СВОДНЫХ РАСХОДОВ БЮДЖЕТА МУНИЦИПАЛЬНОГО ОБРАЗОВАНИЯ г.СОРСК В ДИНАМИКЕ (исполнение)</t>
  </si>
  <si>
    <t>Факт 2013 года</t>
  </si>
  <si>
    <t>Факт 2014 года</t>
  </si>
  <si>
    <t>Охрана окружающей среды</t>
  </si>
  <si>
    <t xml:space="preserve">2012 год </t>
  </si>
  <si>
    <t xml:space="preserve">2013 год </t>
  </si>
  <si>
    <t>Приложение 2</t>
  </si>
  <si>
    <t>Код бюджетной классификации</t>
  </si>
  <si>
    <t>Наименование доходов</t>
  </si>
  <si>
    <t>ПЛАН с последними изменениями</t>
  </si>
  <si>
    <t>ФАКТ  2015 года</t>
  </si>
  <si>
    <t>в суммовом выражении</t>
  </si>
  <si>
    <t>в %</t>
  </si>
  <si>
    <t>1 00 00000 00 0000 000</t>
  </si>
  <si>
    <t>НАЛОГОВЫЕ И НЕНАЛОГОВЫЕ ДОХОДЫ</t>
  </si>
  <si>
    <t>1 01 00000 00 0000 000</t>
  </si>
  <si>
    <t>НАЛОГИ НА ПРИБЫЛЬ, ДОХОДЫ</t>
  </si>
  <si>
    <t>1 01 01000 00 0000 110</t>
  </si>
  <si>
    <t xml:space="preserve">Налоги на прибыль организаций </t>
  </si>
  <si>
    <t xml:space="preserve">1 01 02000 00 0000 110 </t>
  </si>
  <si>
    <t xml:space="preserve">Налог на доходы физических лиц </t>
  </si>
  <si>
    <t>1 03 02000 01 0000 110</t>
  </si>
  <si>
    <t>НАЛОГИ НА ТОВАРЫ (РАБОТЫ, УСЛУГИ), РЕАЛИЗУЕМЫЕ НА ТЕРРИТОРИИ РФ</t>
  </si>
  <si>
    <t>1 05 00000 00 0000 000</t>
  </si>
  <si>
    <t>НАЛОГИ НА СОВОКУПНЫЙ ДОХОД</t>
  </si>
  <si>
    <t>1 05 01000 00 0000 110</t>
  </si>
  <si>
    <t>Единый налог, взимаемый в связи с применением упрощенной системы налогооблажения</t>
  </si>
  <si>
    <t>1 05 02000 02 0000 110</t>
  </si>
  <si>
    <t>Единый налог на вмененный доход для отдельных видов деятельности</t>
  </si>
  <si>
    <t>1 05 03000 01 0000 110</t>
  </si>
  <si>
    <t>Единый сельскохозяйственный налог</t>
  </si>
  <si>
    <t>1 05 04000 02 0000 110</t>
  </si>
  <si>
    <t>Налог, взимаемый в связи с применением патентной системы налогооблажения</t>
  </si>
  <si>
    <t>1 06 00000 00 0000 000</t>
  </si>
  <si>
    <t xml:space="preserve">НАЛОГИ НА ИМУЩЕСТВО </t>
  </si>
  <si>
    <t>1 06 01020 04 0000 110</t>
  </si>
  <si>
    <t xml:space="preserve">Налог на имущество физических лиц, зачисляемый в бюджет городских округов </t>
  </si>
  <si>
    <t>1 06 06000 00 0000 110</t>
  </si>
  <si>
    <t>Земельный налог</t>
  </si>
  <si>
    <t>1 08 00000 00 0000 000</t>
  </si>
  <si>
    <t>ГОСУДАРСТВЕННАЯ ПОШЛИНА,СБОРЫ</t>
  </si>
  <si>
    <t>1 08 03010 01 0000 110</t>
  </si>
  <si>
    <t>Государственная пошлина по делам, рассматриваемым в делах общей юрисдикции</t>
  </si>
  <si>
    <t>1 08 07140 01 0000 110</t>
  </si>
  <si>
    <t xml:space="preserve">Государственная пошлина за выдачу разрешения на установку рекламной конструкции </t>
  </si>
  <si>
    <t>1 09 00000 00 0000 000</t>
  </si>
  <si>
    <t>ЗАДОЛЖЕННОСТЬ И ПЕРЕРАСЧЕТЫ ПО ОТМЕНЕННЫМ НАЛОГАМ, СБОРАМ И ИНЫМ ОБЯЗАТЕЛЬНЫМ ПЛАТЕЖАМ</t>
  </si>
  <si>
    <t>1 11 00000 00 0000 000</t>
  </si>
  <si>
    <t xml:space="preserve">ДОХОДЫ ОТ ИСПОЛЬЗОВАНИЯ МУНИЦИПАЛЬНОГО ИМУЩЕСТВА </t>
  </si>
  <si>
    <t>1 12 00000 00 0000 000</t>
  </si>
  <si>
    <t xml:space="preserve">ПЛАТЕЖИ ПРИ ПОЛЬЗОВАНИИ ПРИРОДНЫМИ РЕСУРСАМИ </t>
  </si>
  <si>
    <t>1 13 00000 00 0000 000</t>
  </si>
  <si>
    <t>ДОХОДЫ ОТ ОКАЗАНИЯ ПЛАТНЫХ УСЛУГ И КОМПЕНСАЦИИ ЗАТРАТ ГОСУДАРСТВА</t>
  </si>
  <si>
    <t xml:space="preserve">1 14 00000 00 0000 000 </t>
  </si>
  <si>
    <t>ДОХОДЫ ОТ ПРОДАЖИ МАТЕРИАЛЬНЫХ И НЕМАТЕРИАЛЬНЫХ АКТИВОВ</t>
  </si>
  <si>
    <t>1 16 00000 00 0000 000</t>
  </si>
  <si>
    <t xml:space="preserve">ШТРАФЫ, САНКЦИИ, ВОЗМЕЩЕНИЕ УЩЕРБА </t>
  </si>
  <si>
    <t>1 17 00000 00 0000 000</t>
  </si>
  <si>
    <t>ПРОЧИЕ НЕНАЛОГОВЫЕ ДОХОДЫ</t>
  </si>
  <si>
    <t>1 17 01040 04 0000 180</t>
  </si>
  <si>
    <t xml:space="preserve">НЕВЫЯСНЕННЫЕ ПОСТУПЛЕНИЯ, ЗАЧИСЛЯЕМЫЕ В БЮДЖЕТЫ ГОРОДСКИХ ОКРУГОВ </t>
  </si>
  <si>
    <t>2 00 00000 00 0000 000</t>
  </si>
  <si>
    <t>2 19 00000 00 0000 000</t>
  </si>
  <si>
    <t xml:space="preserve">ВОЗВРАТ ОСТАТКОВ СУБСИДИЙ И СУБВЕНЦИЙ ПРОШЛЫХ ЛЕТ </t>
  </si>
  <si>
    <t>ИТОГО</t>
  </si>
  <si>
    <t xml:space="preserve">Приложение 4 </t>
  </si>
  <si>
    <t>ФАКТ 2015 года</t>
  </si>
  <si>
    <t>Общегосударственные вопросы (сводная)</t>
  </si>
  <si>
    <t xml:space="preserve">Функционирование высшего должностного лица субьекта Российской Федерации и муниципального образования </t>
  </si>
  <si>
    <t>Функционирование законодательных(представительных) органов государственной власти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</si>
  <si>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Федерации,местных администраций </t>
  </si>
  <si>
    <t>Обеспечение проведения выборов и референдумов</t>
  </si>
  <si>
    <t>Резервные фонды</t>
  </si>
  <si>
    <t>Другие общегосударственные вопросы</t>
  </si>
  <si>
    <t>Процентные платежи по муниципальному долгу</t>
  </si>
  <si>
    <t>Судебная система</t>
  </si>
  <si>
    <t>Мобилизационная и вневойсковая подготовка</t>
  </si>
  <si>
    <t>Национальная безопасность и правоохранительная деятельность</t>
  </si>
  <si>
    <t>Целевые программы муниципальных образований</t>
  </si>
  <si>
    <t>Национальная экономика</t>
  </si>
  <si>
    <t>Сельское хозяйство и рыболовство</t>
  </si>
  <si>
    <t>Транспорт</t>
  </si>
  <si>
    <t>Общеэкономические вопросы</t>
  </si>
  <si>
    <t>Дорожное хозяйство (фонды)</t>
  </si>
  <si>
    <t>Другие вопросы в области национальной экономики</t>
  </si>
  <si>
    <t xml:space="preserve">Реализация государственных функций, связанных с общегосударственным управлением </t>
  </si>
  <si>
    <t>Региональные программы</t>
  </si>
  <si>
    <t xml:space="preserve">Мероприятия в области строительства, архитектуры и градостроительства </t>
  </si>
  <si>
    <t xml:space="preserve">Жилищное хозяйство 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</si>
  <si>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</si>
  <si>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</si>
  <si>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</si>
  <si>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Сбор и удаление отходов и очистка сточных вод</t>
  </si>
  <si>
    <t>Другие вопросы в области охраны окружающей среды</t>
  </si>
  <si>
    <t>Образование (сводная)</t>
  </si>
  <si>
    <t>ОТДЕЛ ОБРАЗОВАНИЯ администрации г. Сорска</t>
  </si>
  <si>
    <t>Дошкольное образование</t>
  </si>
  <si>
    <t>Общее образование</t>
  </si>
  <si>
    <t>Молодежная политика</t>
  </si>
  <si>
    <t xml:space="preserve">Социальная политика </t>
  </si>
  <si>
    <t>Другие вопросы в области образования</t>
  </si>
  <si>
    <t>Субсидии бюджетным организациям</t>
  </si>
  <si>
    <t>Учреждения по внешкольной работе с детьми</t>
  </si>
  <si>
    <t>Профессиональная подготовка, переподготовка и повышение квалификации</t>
  </si>
  <si>
    <t>Культура и кинематография, всего (администрация и управл. культуры)</t>
  </si>
  <si>
    <t>Культура и кинематография - администрация</t>
  </si>
  <si>
    <t>Культура</t>
  </si>
  <si>
    <t>Другие вопросы в области культуры, кинематографии и средств массовой информации</t>
  </si>
  <si>
    <t>Здравоохранение</t>
  </si>
  <si>
    <t>Стационарная медицинская помощь</t>
  </si>
  <si>
    <t>Амбулаторная помощь</t>
  </si>
  <si>
    <t>Медицинская помощь в дневных стационарах всех типов</t>
  </si>
  <si>
    <t>Скорая медицинская помощь</t>
  </si>
  <si>
    <t>Другие вопросы в области здравоохранения</t>
  </si>
  <si>
    <t xml:space="preserve">Целевые программы </t>
  </si>
  <si>
    <t>Социальная политика (сводная)</t>
  </si>
  <si>
    <t>Пенсионное обеспечение</t>
  </si>
  <si>
    <t>Социальное обслуживание населения</t>
  </si>
  <si>
    <t>Социальное обеспечение населения</t>
  </si>
  <si>
    <t>Другие вопросы в области социальной политики</t>
  </si>
  <si>
    <t>Отдел контрактной службы администрации г. Сорска</t>
  </si>
  <si>
    <t>Управление культуры, молодежи, спорта и туризма администрации г. Сорска</t>
  </si>
  <si>
    <t xml:space="preserve">Образование </t>
  </si>
  <si>
    <t>Отдел по управлению муниципальным имуществом администрации г. Сорска</t>
  </si>
  <si>
    <t xml:space="preserve">СТРУКТУРА ДОХОДОВ БЮДЖЕТА МУНИЦИПАЛЬНОГО ОБРАЗОВАНИЯ г.СОРСК на 2016 год </t>
  </si>
  <si>
    <t>ФАКТ 2015г., тыс. руб.</t>
  </si>
  <si>
    <t>ПЛАН Решение Сов. депутатов г. Сорска №548 от 22.12.2015г., тыс. руб.</t>
  </si>
  <si>
    <t>ФАКТ 2016 г., тыс. руб.</t>
  </si>
  <si>
    <t>Отношение факта 2016г. к факту 2015г.,%</t>
  </si>
  <si>
    <t>СТРУКТУРА РАСХОДОВ БЮДЖЕТА МУНИЦИПАЛЬНОГО ОБРАЗОВАНИЯ г.СОРСК на 2016 год</t>
  </si>
  <si>
    <t>Факт 2016 года</t>
  </si>
  <si>
    <t>Факт 2016г. к факту 2012г.%</t>
  </si>
  <si>
    <t>Факт 2016г. к факту 2013г.%</t>
  </si>
  <si>
    <t>Факт 2016г. к факту 2014г.%</t>
  </si>
  <si>
    <t>Факт 2016г. к факту 2015г. %</t>
  </si>
  <si>
    <t>Доля в доходах бюджета 2016г,%</t>
  </si>
  <si>
    <t xml:space="preserve">Факт 2016 года </t>
  </si>
  <si>
    <t>Факт 2016г. к факту 2012г,%</t>
  </si>
  <si>
    <t>Факт 2016г. к факту 2013г,%</t>
  </si>
  <si>
    <t>Факт 2016г. к факту 2014г,%</t>
  </si>
  <si>
    <t>Факт 2016г. к факту 2015г,%</t>
  </si>
  <si>
    <t>Доля в расходах бюджета 2016г, %</t>
  </si>
  <si>
    <t>Анализ ведомственной структуры доходов бюджета муниципального образования г.Сорск за 2016 год (исполнение)</t>
  </si>
  <si>
    <t>ФАКТ  2016 года</t>
  </si>
  <si>
    <t xml:space="preserve">факт 2016г. к плану (решение Сов. депутатов г. Сорска №548 от 22.12.2015г.) </t>
  </si>
  <si>
    <t>Факт 2016 г. к плану с последними изменениями</t>
  </si>
  <si>
    <t>Факт 2016г. к факту 2015г.</t>
  </si>
  <si>
    <t xml:space="preserve">Анализ ведомственной структуры расходов бюджета муниципального образования г.Сорск за 2016 год </t>
  </si>
  <si>
    <t>(тыс.руб.)</t>
  </si>
  <si>
    <t xml:space="preserve">ПЛАН (Решение Сов. депутатов г. Сорска №548 от 22.12.2015г.) </t>
  </si>
  <si>
    <t>ФАКТ 2016 года</t>
  </si>
  <si>
    <t xml:space="preserve">факт 2016г. к плану (Решение Сов. депутатов г. Сорска №548 от 22.12.2015г.) </t>
  </si>
  <si>
    <t>Факт 2016г. к плану с последними изменениями</t>
  </si>
  <si>
    <t>ОТДЕЛ ПРАВОВОГО РЕГУЛИРОВАНИЯ АДМИНИСТРАЦИИ г. СОРСКА</t>
  </si>
  <si>
    <t>КОНТРОЛЬНО-СЧЕТНАЯ ПАЛАТА ГОРОДА СОРСКА</t>
  </si>
  <si>
    <t>2016 год</t>
  </si>
  <si>
    <t>Социальная политика (администрация)</t>
  </si>
  <si>
    <t>Отдел правового регулирования администрации города Сорска</t>
  </si>
  <si>
    <t>контрольно-счетная палата города Сорска</t>
  </si>
  <si>
    <t xml:space="preserve">901      902    </t>
  </si>
  <si>
    <t>2 02 04000 00 0000 151</t>
  </si>
  <si>
    <t>Иные безвозмездные перечисления</t>
  </si>
  <si>
    <t>2 04 00000 00 0000 000</t>
  </si>
  <si>
    <t>Безвозмездные поступления от негосударственных организаций</t>
  </si>
  <si>
    <t>ГРБС  /  Раздел</t>
  </si>
  <si>
    <t>Межбюджетные трансферты из Республиканского бюджета</t>
  </si>
  <si>
    <t>2 02 00000 00 0000 000</t>
  </si>
  <si>
    <t>увелич. В 9 раз</t>
  </si>
  <si>
    <t>увелич. в 1,9 раз</t>
  </si>
  <si>
    <t>увелич.в 1,7 раз</t>
  </si>
  <si>
    <t xml:space="preserve">СУБСИДИИ НА ВЫПОЛНЕНИЕ МУНИЦИПАЛЬНЫХ ЗАДАНИЙ </t>
  </si>
  <si>
    <t xml:space="preserve">субсидия на финансовое обеспечение выполнения муниципального задания дошкольных учреждений </t>
  </si>
  <si>
    <t>% выполнения</t>
  </si>
  <si>
    <t>904 Отдел образования</t>
  </si>
  <si>
    <t>субсидия на финансовое обеспечение выполнения муниципального задания в общеобразовательных учреждениях</t>
  </si>
  <si>
    <t xml:space="preserve">субсидия на финансовое обеспечение выполнения муниципального задания МБОУ ДОД "Дом детского творчества г.Сорска" </t>
  </si>
  <si>
    <t xml:space="preserve">905 Управление культуры, молодежи, спорта и туризма </t>
  </si>
  <si>
    <t xml:space="preserve">субсидия на финансовое обеспечение выполнения муниципального задания МБОУ ДОД "Детская музыкальная школа" </t>
  </si>
  <si>
    <t xml:space="preserve">субсидия на финансовое обеспечение выполнения муниципального задания МБОУ ДОД "КДЮСШ" </t>
  </si>
  <si>
    <t xml:space="preserve">субсидия на финансовое обеспечение выполнения муниципального задания МБУК ДК "Металлург" </t>
  </si>
  <si>
    <t>субсидия на финансовое обеспечение выполнения муниципального задания МБУК "СКМ им. В.В. Андрияшева"</t>
  </si>
  <si>
    <t>субсидия на финансовое обеспечение выполнения муниципального задания МБУК "ЕСБ МО г. Сорск"</t>
  </si>
  <si>
    <t xml:space="preserve">план 2016 года </t>
  </si>
  <si>
    <t>факт 2016 года</t>
  </si>
  <si>
    <t>Факт 2016 года к факту 2015 года</t>
  </si>
  <si>
    <t>наименование учреждения</t>
  </si>
  <si>
    <t>Приложение 11</t>
  </si>
</sst>
</file>

<file path=xl/styles.xml><?xml version="1.0" encoding="utf-8"?>
<styleSheet xmlns="http://schemas.openxmlformats.org/spreadsheetml/2006/main">
  <numFmts count="2">
    <numFmt numFmtId="164" formatCode="0.0"/>
    <numFmt numFmtId="165" formatCode="0.000"/>
  </numFmts>
  <fonts count="27">
    <font>
      <sz val="11"/>
      <color theme="1"/>
      <name val="Calibri"/>
      <family val="2"/>
      <charset val="204"/>
      <scheme val="minor"/>
    </font>
    <font>
      <b/>
      <sz val="10"/>
      <name val="Arial Cyr"/>
      <charset val="204"/>
    </font>
    <font>
      <sz val="9"/>
      <name val="Arial Cyr"/>
      <charset val="204"/>
    </font>
    <font>
      <sz val="9"/>
      <color indexed="12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b/>
      <sz val="8"/>
      <name val="Arial Cyr"/>
      <charset val="204"/>
    </font>
    <font>
      <b/>
      <sz val="9"/>
      <name val="Arial Cyr"/>
      <charset val="204"/>
    </font>
    <font>
      <sz val="10"/>
      <color indexed="12"/>
      <name val="Arial Cyr"/>
      <charset val="204"/>
    </font>
    <font>
      <sz val="6"/>
      <name val="Arial Cyr"/>
      <charset val="204"/>
    </font>
    <font>
      <b/>
      <sz val="7"/>
      <name val="Arial Cyr"/>
      <charset val="204"/>
    </font>
    <font>
      <sz val="7"/>
      <name val="Arial Cyr"/>
      <charset val="204"/>
    </font>
    <font>
      <sz val="7"/>
      <color indexed="10"/>
      <name val="Arial Cyr"/>
      <charset val="204"/>
    </font>
    <font>
      <sz val="9"/>
      <color indexed="10"/>
      <name val="Arial Cyr"/>
      <charset val="204"/>
    </font>
    <font>
      <b/>
      <sz val="12"/>
      <name val="Arial Cyr"/>
      <charset val="204"/>
    </font>
    <font>
      <sz val="8"/>
      <color indexed="12"/>
      <name val="Arial Cyr"/>
      <charset val="204"/>
    </font>
    <font>
      <b/>
      <sz val="7"/>
      <color indexed="12"/>
      <name val="Arial Cyr"/>
      <charset val="204"/>
    </font>
    <font>
      <b/>
      <sz val="9"/>
      <name val="Arial Black"/>
      <family val="2"/>
      <charset val="204"/>
    </font>
    <font>
      <sz val="11"/>
      <color rgb="FFFF0000"/>
      <name val="Calibri"/>
      <family val="2"/>
      <charset val="204"/>
      <scheme val="minor"/>
    </font>
    <font>
      <sz val="7"/>
      <color rgb="FFFF0000"/>
      <name val="Arial Cyr"/>
      <charset val="204"/>
    </font>
    <font>
      <sz val="9"/>
      <color rgb="FFFF0000"/>
      <name val="Arial Cyr"/>
      <charset val="204"/>
    </font>
    <font>
      <sz val="10"/>
      <color rgb="FFFF0000"/>
      <name val="Arial Cyr"/>
      <charset val="204"/>
    </font>
    <font>
      <b/>
      <sz val="11"/>
      <color theme="1"/>
      <name val="Calibri"/>
      <family val="2"/>
      <charset val="204"/>
      <scheme val="minor"/>
    </font>
    <font>
      <sz val="9.5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245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5" fillId="0" borderId="0" xfId="0" applyFont="1" applyAlignment="1">
      <alignment horizontal="right"/>
    </xf>
    <xf numFmtId="0" fontId="4" fillId="0" borderId="0" xfId="0" applyFont="1" applyAlignment="1">
      <alignment horizontal="right"/>
    </xf>
    <xf numFmtId="0" fontId="5" fillId="0" borderId="0" xfId="0" applyFont="1"/>
    <xf numFmtId="0" fontId="7" fillId="0" borderId="4" xfId="0" applyFont="1" applyBorder="1"/>
    <xf numFmtId="164" fontId="2" fillId="0" borderId="1" xfId="0" applyNumberFormat="1" applyFont="1" applyBorder="1"/>
    <xf numFmtId="1" fontId="2" fillId="0" borderId="5" xfId="0" applyNumberFormat="1" applyFont="1" applyBorder="1"/>
    <xf numFmtId="1" fontId="2" fillId="0" borderId="1" xfId="0" applyNumberFormat="1" applyFont="1" applyBorder="1"/>
    <xf numFmtId="0" fontId="7" fillId="0" borderId="6" xfId="0" applyFont="1" applyBorder="1"/>
    <xf numFmtId="164" fontId="2" fillId="0" borderId="2" xfId="0" applyNumberFormat="1" applyFont="1" applyBorder="1"/>
    <xf numFmtId="0" fontId="2" fillId="0" borderId="6" xfId="0" applyFont="1" applyBorder="1"/>
    <xf numFmtId="1" fontId="2" fillId="0" borderId="6" xfId="0" applyNumberFormat="1" applyFont="1" applyBorder="1"/>
    <xf numFmtId="1" fontId="2" fillId="0" borderId="7" xfId="0" applyNumberFormat="1" applyFont="1" applyBorder="1"/>
    <xf numFmtId="1" fontId="2" fillId="0" borderId="2" xfId="0" applyNumberFormat="1" applyFont="1" applyBorder="1"/>
    <xf numFmtId="0" fontId="2" fillId="0" borderId="2" xfId="0" applyFont="1" applyBorder="1"/>
    <xf numFmtId="0" fontId="2" fillId="0" borderId="0" xfId="0" applyFont="1" applyBorder="1"/>
    <xf numFmtId="1" fontId="2" fillId="0" borderId="3" xfId="0" applyNumberFormat="1" applyFont="1" applyBorder="1"/>
    <xf numFmtId="0" fontId="2" fillId="0" borderId="8" xfId="0" applyFont="1" applyBorder="1"/>
    <xf numFmtId="164" fontId="2" fillId="0" borderId="8" xfId="0" applyNumberFormat="1" applyFont="1" applyBorder="1"/>
    <xf numFmtId="0" fontId="2" fillId="0" borderId="9" xfId="0" applyFont="1" applyBorder="1"/>
    <xf numFmtId="0" fontId="7" fillId="0" borderId="1" xfId="0" applyFont="1" applyBorder="1"/>
    <xf numFmtId="0" fontId="2" fillId="0" borderId="4" xfId="0" applyFont="1" applyBorder="1"/>
    <xf numFmtId="1" fontId="2" fillId="0" borderId="4" xfId="0" applyNumberFormat="1" applyFont="1" applyBorder="1"/>
    <xf numFmtId="0" fontId="7" fillId="0" borderId="8" xfId="0" applyFont="1" applyBorder="1"/>
    <xf numFmtId="164" fontId="7" fillId="0" borderId="9" xfId="0" applyNumberFormat="1" applyFont="1" applyBorder="1"/>
    <xf numFmtId="1" fontId="7" fillId="0" borderId="8" xfId="0" applyNumberFormat="1" applyFont="1" applyBorder="1"/>
    <xf numFmtId="0" fontId="8" fillId="0" borderId="0" xfId="0" applyFont="1"/>
    <xf numFmtId="0" fontId="7" fillId="0" borderId="6" xfId="0" applyFont="1" applyBorder="1" applyAlignment="1">
      <alignment horizontal="left"/>
    </xf>
    <xf numFmtId="164" fontId="1" fillId="0" borderId="8" xfId="0" applyNumberFormat="1" applyFont="1" applyBorder="1"/>
    <xf numFmtId="1" fontId="7" fillId="0" borderId="6" xfId="0" applyNumberFormat="1" applyFont="1" applyBorder="1" applyAlignment="1">
      <alignment horizontal="right" wrapText="1"/>
    </xf>
    <xf numFmtId="1" fontId="1" fillId="0" borderId="8" xfId="0" applyNumberFormat="1" applyFont="1" applyBorder="1"/>
    <xf numFmtId="164" fontId="7" fillId="0" borderId="6" xfId="0" applyNumberFormat="1" applyFont="1" applyBorder="1" applyAlignment="1">
      <alignment horizontal="right" vertical="center"/>
    </xf>
    <xf numFmtId="0" fontId="7" fillId="0" borderId="6" xfId="0" applyFont="1" applyBorder="1" applyAlignment="1">
      <alignment horizontal="right" vertical="center"/>
    </xf>
    <xf numFmtId="164" fontId="7" fillId="0" borderId="8" xfId="0" applyNumberFormat="1" applyFont="1" applyBorder="1"/>
    <xf numFmtId="0" fontId="7" fillId="0" borderId="0" xfId="0" applyFont="1"/>
    <xf numFmtId="0" fontId="2" fillId="0" borderId="9" xfId="0" applyFont="1" applyBorder="1" applyAlignment="1">
      <alignment wrapText="1"/>
    </xf>
    <xf numFmtId="164" fontId="2" fillId="0" borderId="9" xfId="0" applyNumberFormat="1" applyFont="1" applyBorder="1"/>
    <xf numFmtId="1" fontId="2" fillId="0" borderId="8" xfId="0" applyNumberFormat="1" applyFont="1" applyBorder="1"/>
    <xf numFmtId="1" fontId="4" fillId="0" borderId="8" xfId="0" applyNumberFormat="1" applyFont="1" applyBorder="1"/>
    <xf numFmtId="164" fontId="0" fillId="0" borderId="8" xfId="0" applyNumberFormat="1" applyBorder="1"/>
    <xf numFmtId="0" fontId="2" fillId="0" borderId="2" xfId="0" applyFont="1" applyBorder="1" applyAlignment="1">
      <alignment wrapText="1"/>
    </xf>
    <xf numFmtId="164" fontId="2" fillId="0" borderId="6" xfId="0" applyNumberFormat="1" applyFont="1" applyBorder="1"/>
    <xf numFmtId="0" fontId="2" fillId="0" borderId="8" xfId="0" applyFont="1" applyBorder="1" applyAlignment="1">
      <alignment wrapText="1"/>
    </xf>
    <xf numFmtId="0" fontId="2" fillId="0" borderId="1" xfId="0" applyFont="1" applyBorder="1" applyAlignment="1">
      <alignment wrapText="1"/>
    </xf>
    <xf numFmtId="0" fontId="2" fillId="0" borderId="1" xfId="0" applyFont="1" applyBorder="1"/>
    <xf numFmtId="164" fontId="2" fillId="0" borderId="4" xfId="0" applyNumberFormat="1" applyFont="1" applyBorder="1"/>
    <xf numFmtId="164" fontId="2" fillId="0" borderId="9" xfId="0" applyNumberFormat="1" applyFont="1" applyBorder="1" applyAlignment="1">
      <alignment wrapText="1"/>
    </xf>
    <xf numFmtId="0" fontId="7" fillId="0" borderId="8" xfId="0" applyFont="1" applyBorder="1" applyAlignment="1">
      <alignment wrapText="1"/>
    </xf>
    <xf numFmtId="0" fontId="7" fillId="0" borderId="8" xfId="0" applyFont="1" applyBorder="1" applyAlignment="1">
      <alignment horizontal="left" wrapText="1"/>
    </xf>
    <xf numFmtId="0" fontId="2" fillId="0" borderId="8" xfId="0" applyFont="1" applyBorder="1" applyAlignment="1">
      <alignment horizontal="left" wrapText="1"/>
    </xf>
    <xf numFmtId="164" fontId="7" fillId="0" borderId="9" xfId="0" applyNumberFormat="1" applyFont="1" applyBorder="1" applyAlignment="1">
      <alignment wrapText="1"/>
    </xf>
    <xf numFmtId="0" fontId="4" fillId="0" borderId="0" xfId="0" applyFont="1"/>
    <xf numFmtId="0" fontId="2" fillId="0" borderId="0" xfId="0" applyFont="1" applyBorder="1" applyAlignment="1">
      <alignment horizontal="left" wrapText="1"/>
    </xf>
    <xf numFmtId="0" fontId="3" fillId="0" borderId="0" xfId="0" applyFont="1" applyBorder="1"/>
    <xf numFmtId="0" fontId="0" fillId="0" borderId="0" xfId="0" applyBorder="1"/>
    <xf numFmtId="0" fontId="8" fillId="0" borderId="0" xfId="0" applyFont="1" applyBorder="1"/>
    <xf numFmtId="0" fontId="9" fillId="0" borderId="0" xfId="0" applyFont="1" applyAlignment="1">
      <alignment horizontal="right"/>
    </xf>
    <xf numFmtId="0" fontId="11" fillId="0" borderId="0" xfId="0" applyFont="1"/>
    <xf numFmtId="0" fontId="12" fillId="0" borderId="0" xfId="0" applyFont="1" applyBorder="1"/>
    <xf numFmtId="0" fontId="12" fillId="0" borderId="0" xfId="0" applyFont="1" applyBorder="1" applyAlignment="1">
      <alignment horizontal="right"/>
    </xf>
    <xf numFmtId="0" fontId="12" fillId="0" borderId="0" xfId="0" applyFont="1"/>
    <xf numFmtId="0" fontId="12" fillId="0" borderId="0" xfId="0" applyFont="1" applyBorder="1" applyAlignment="1">
      <alignment horizontal="center" wrapText="1"/>
    </xf>
    <xf numFmtId="1" fontId="2" fillId="0" borderId="5" xfId="0" applyNumberFormat="1" applyFont="1" applyBorder="1" applyAlignment="1">
      <alignment horizontal="right"/>
    </xf>
    <xf numFmtId="1" fontId="2" fillId="0" borderId="12" xfId="0" applyNumberFormat="1" applyFont="1" applyBorder="1"/>
    <xf numFmtId="0" fontId="13" fillId="0" borderId="0" xfId="0" applyFont="1" applyBorder="1"/>
    <xf numFmtId="1" fontId="2" fillId="0" borderId="7" xfId="0" applyNumberFormat="1" applyFont="1" applyBorder="1" applyAlignment="1">
      <alignment horizontal="right"/>
    </xf>
    <xf numFmtId="0" fontId="13" fillId="0" borderId="0" xfId="0" applyFont="1" applyBorder="1" applyAlignment="1">
      <alignment horizontal="left"/>
    </xf>
    <xf numFmtId="0" fontId="13" fillId="0" borderId="0" xfId="0" applyFont="1"/>
    <xf numFmtId="2" fontId="2" fillId="0" borderId="2" xfId="0" applyNumberFormat="1" applyFont="1" applyBorder="1"/>
    <xf numFmtId="2" fontId="2" fillId="0" borderId="8" xfId="0" applyNumberFormat="1" applyFont="1" applyBorder="1"/>
    <xf numFmtId="2" fontId="7" fillId="0" borderId="9" xfId="0" applyNumberFormat="1" applyFont="1" applyBorder="1"/>
    <xf numFmtId="1" fontId="7" fillId="0" borderId="8" xfId="0" applyNumberFormat="1" applyFont="1" applyBorder="1" applyAlignment="1">
      <alignment horizontal="right"/>
    </xf>
    <xf numFmtId="1" fontId="7" fillId="0" borderId="2" xfId="0" applyNumberFormat="1" applyFont="1" applyBorder="1"/>
    <xf numFmtId="0" fontId="0" fillId="0" borderId="0" xfId="0" applyBorder="1" applyAlignment="1">
      <alignment wrapText="1"/>
    </xf>
    <xf numFmtId="164" fontId="7" fillId="0" borderId="2" xfId="0" applyNumberFormat="1" applyFont="1" applyBorder="1"/>
    <xf numFmtId="0" fontId="14" fillId="0" borderId="0" xfId="0" applyFont="1" applyBorder="1" applyAlignment="1"/>
    <xf numFmtId="0" fontId="5" fillId="0" borderId="0" xfId="0" applyFont="1" applyAlignment="1">
      <alignment wrapText="1"/>
    </xf>
    <xf numFmtId="0" fontId="15" fillId="0" borderId="0" xfId="0" applyFont="1"/>
    <xf numFmtId="164" fontId="5" fillId="0" borderId="0" xfId="0" applyNumberFormat="1" applyFont="1"/>
    <xf numFmtId="0" fontId="6" fillId="0" borderId="0" xfId="0" applyFont="1"/>
    <xf numFmtId="164" fontId="1" fillId="0" borderId="0" xfId="0" applyNumberFormat="1" applyFont="1"/>
    <xf numFmtId="0" fontId="5" fillId="0" borderId="0" xfId="0" applyFont="1" applyBorder="1"/>
    <xf numFmtId="0" fontId="14" fillId="0" borderId="0" xfId="0" applyFont="1"/>
    <xf numFmtId="0" fontId="10" fillId="0" borderId="0" xfId="0" applyFont="1" applyBorder="1" applyAlignment="1">
      <alignment horizontal="center" textRotation="90" wrapText="1"/>
    </xf>
    <xf numFmtId="0" fontId="5" fillId="0" borderId="7" xfId="0" applyFont="1" applyBorder="1"/>
    <xf numFmtId="0" fontId="15" fillId="0" borderId="7" xfId="0" applyFont="1" applyBorder="1"/>
    <xf numFmtId="0" fontId="5" fillId="0" borderId="0" xfId="0" applyFont="1" applyBorder="1" applyAlignment="1">
      <alignment horizontal="center" textRotation="90" wrapText="1"/>
    </xf>
    <xf numFmtId="164" fontId="5" fillId="0" borderId="0" xfId="0" applyNumberFormat="1" applyFont="1" applyBorder="1" applyAlignment="1">
      <alignment horizontal="center" textRotation="90" wrapText="1"/>
    </xf>
    <xf numFmtId="0" fontId="6" fillId="0" borderId="0" xfId="0" applyFont="1" applyBorder="1" applyAlignment="1">
      <alignment horizontal="center" textRotation="90" wrapText="1"/>
    </xf>
    <xf numFmtId="164" fontId="10" fillId="0" borderId="0" xfId="0" applyNumberFormat="1" applyFont="1"/>
    <xf numFmtId="0" fontId="10" fillId="0" borderId="1" xfId="0" applyFont="1" applyBorder="1" applyAlignment="1">
      <alignment horizontal="center" wrapText="1"/>
    </xf>
    <xf numFmtId="0" fontId="11" fillId="0" borderId="2" xfId="0" applyFont="1" applyBorder="1"/>
    <xf numFmtId="0" fontId="11" fillId="0" borderId="2" xfId="0" applyFont="1" applyBorder="1" applyAlignment="1">
      <alignment wrapText="1"/>
    </xf>
    <xf numFmtId="0" fontId="10" fillId="0" borderId="8" xfId="0" applyFont="1" applyBorder="1" applyAlignment="1">
      <alignment horizontal="center" vertical="center" textRotation="90" wrapText="1"/>
    </xf>
    <xf numFmtId="164" fontId="10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/>
    <xf numFmtId="0" fontId="6" fillId="0" borderId="8" xfId="0" applyFont="1" applyBorder="1" applyAlignment="1">
      <alignment wrapText="1"/>
    </xf>
    <xf numFmtId="164" fontId="6" fillId="0" borderId="8" xfId="0" applyNumberFormat="1" applyFont="1" applyBorder="1"/>
    <xf numFmtId="1" fontId="6" fillId="0" borderId="8" xfId="0" applyNumberFormat="1" applyFont="1" applyBorder="1"/>
    <xf numFmtId="0" fontId="6" fillId="0" borderId="0" xfId="0" applyFont="1" applyBorder="1" applyAlignment="1">
      <alignment horizontal="center" wrapText="1"/>
    </xf>
    <xf numFmtId="0" fontId="11" fillId="0" borderId="8" xfId="0" applyFont="1" applyBorder="1"/>
    <xf numFmtId="0" fontId="11" fillId="0" borderId="8" xfId="0" applyFont="1" applyBorder="1" applyAlignment="1">
      <alignment wrapText="1"/>
    </xf>
    <xf numFmtId="164" fontId="11" fillId="0" borderId="8" xfId="0" applyNumberFormat="1" applyFont="1" applyBorder="1"/>
    <xf numFmtId="1" fontId="11" fillId="0" borderId="8" xfId="0" applyNumberFormat="1" applyFont="1" applyBorder="1"/>
    <xf numFmtId="164" fontId="10" fillId="0" borderId="8" xfId="0" applyNumberFormat="1" applyFont="1" applyBorder="1"/>
    <xf numFmtId="1" fontId="10" fillId="0" borderId="8" xfId="0" applyNumberFormat="1" applyFont="1" applyBorder="1"/>
    <xf numFmtId="164" fontId="10" fillId="0" borderId="8" xfId="0" applyNumberFormat="1" applyFont="1" applyBorder="1" applyAlignment="1">
      <alignment horizontal="right"/>
    </xf>
    <xf numFmtId="164" fontId="11" fillId="0" borderId="8" xfId="0" applyNumberFormat="1" applyFont="1" applyBorder="1" applyAlignment="1">
      <alignment horizontal="right"/>
    </xf>
    <xf numFmtId="1" fontId="10" fillId="0" borderId="8" xfId="0" applyNumberFormat="1" applyFont="1" applyBorder="1" applyAlignment="1">
      <alignment horizontal="right"/>
    </xf>
    <xf numFmtId="1" fontId="11" fillId="0" borderId="8" xfId="0" applyNumberFormat="1" applyFont="1" applyBorder="1" applyAlignment="1">
      <alignment horizontal="right"/>
    </xf>
    <xf numFmtId="0" fontId="11" fillId="0" borderId="0" xfId="0" applyFont="1" applyAlignment="1">
      <alignment wrapText="1"/>
    </xf>
    <xf numFmtId="164" fontId="11" fillId="0" borderId="0" xfId="0" applyNumberFormat="1" applyFont="1"/>
    <xf numFmtId="164" fontId="16" fillId="0" borderId="0" xfId="0" applyNumberFormat="1" applyFont="1"/>
    <xf numFmtId="0" fontId="10" fillId="0" borderId="0" xfId="0" applyFont="1"/>
    <xf numFmtId="0" fontId="10" fillId="0" borderId="8" xfId="0" applyFont="1" applyBorder="1"/>
    <xf numFmtId="0" fontId="6" fillId="0" borderId="8" xfId="0" applyFont="1" applyBorder="1"/>
    <xf numFmtId="0" fontId="5" fillId="0" borderId="8" xfId="0" applyFont="1" applyBorder="1" applyAlignment="1">
      <alignment wrapText="1"/>
    </xf>
    <xf numFmtId="164" fontId="1" fillId="0" borderId="0" xfId="0" applyNumberFormat="1" applyFont="1" applyAlignment="1">
      <alignment horizontal="right"/>
    </xf>
    <xf numFmtId="0" fontId="0" fillId="0" borderId="0" xfId="0" applyAlignment="1">
      <alignment horizontal="right"/>
    </xf>
    <xf numFmtId="0" fontId="11" fillId="0" borderId="0" xfId="0" applyFont="1" applyAlignment="1">
      <alignment horizontal="right"/>
    </xf>
    <xf numFmtId="0" fontId="5" fillId="0" borderId="7" xfId="0" applyFont="1" applyBorder="1" applyAlignment="1">
      <alignment wrapText="1"/>
    </xf>
    <xf numFmtId="0" fontId="6" fillId="0" borderId="7" xfId="0" applyFont="1" applyBorder="1"/>
    <xf numFmtId="164" fontId="10" fillId="0" borderId="0" xfId="0" applyNumberFormat="1" applyFont="1" applyAlignment="1">
      <alignment horizontal="right"/>
    </xf>
    <xf numFmtId="0" fontId="10" fillId="0" borderId="8" xfId="0" applyFont="1" applyBorder="1" applyAlignment="1">
      <alignment wrapText="1"/>
    </xf>
    <xf numFmtId="1" fontId="10" fillId="0" borderId="8" xfId="0" applyNumberFormat="1" applyFont="1" applyBorder="1" applyAlignment="1">
      <alignment horizontal="right" wrapText="1"/>
    </xf>
    <xf numFmtId="1" fontId="11" fillId="0" borderId="8" xfId="0" applyNumberFormat="1" applyFont="1" applyBorder="1" applyAlignment="1">
      <alignment horizontal="right" wrapText="1"/>
    </xf>
    <xf numFmtId="1" fontId="11" fillId="0" borderId="8" xfId="0" applyNumberFormat="1" applyFont="1" applyBorder="1" applyAlignment="1">
      <alignment wrapText="1"/>
    </xf>
    <xf numFmtId="164" fontId="10" fillId="0" borderId="8" xfId="0" applyNumberFormat="1" applyFont="1" applyBorder="1" applyAlignment="1">
      <alignment wrapText="1"/>
    </xf>
    <xf numFmtId="0" fontId="11" fillId="0" borderId="8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/>
    </xf>
    <xf numFmtId="0" fontId="11" fillId="0" borderId="8" xfId="0" applyFont="1" applyBorder="1" applyAlignment="1">
      <alignment horizontal="right" vertical="center"/>
    </xf>
    <xf numFmtId="0" fontId="10" fillId="0" borderId="8" xfId="0" applyFont="1" applyBorder="1" applyAlignment="1">
      <alignment horizontal="right" vertical="center"/>
    </xf>
    <xf numFmtId="1" fontId="10" fillId="0" borderId="8" xfId="0" applyNumberFormat="1" applyFont="1" applyBorder="1" applyAlignment="1">
      <alignment wrapText="1"/>
    </xf>
    <xf numFmtId="0" fontId="11" fillId="0" borderId="1" xfId="0" applyFont="1" applyBorder="1" applyAlignment="1">
      <alignment wrapText="1"/>
    </xf>
    <xf numFmtId="164" fontId="11" fillId="0" borderId="1" xfId="0" applyNumberFormat="1" applyFont="1" applyBorder="1"/>
    <xf numFmtId="0" fontId="11" fillId="0" borderId="1" xfId="0" applyFont="1" applyBorder="1"/>
    <xf numFmtId="164" fontId="10" fillId="0" borderId="1" xfId="0" applyNumberFormat="1" applyFont="1" applyBorder="1"/>
    <xf numFmtId="1" fontId="11" fillId="0" borderId="1" xfId="0" applyNumberFormat="1" applyFont="1" applyBorder="1"/>
    <xf numFmtId="1" fontId="10" fillId="0" borderId="1" xfId="0" applyNumberFormat="1" applyFont="1" applyBorder="1"/>
    <xf numFmtId="0" fontId="0" fillId="0" borderId="0" xfId="0" applyAlignment="1">
      <alignment horizont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164" fontId="2" fillId="0" borderId="13" xfId="0" applyNumberFormat="1" applyFont="1" applyBorder="1"/>
    <xf numFmtId="0" fontId="10" fillId="0" borderId="8" xfId="0" applyFont="1" applyBorder="1" applyAlignment="1">
      <alignment horizontal="center" vertical="center" wrapText="1"/>
    </xf>
    <xf numFmtId="1" fontId="11" fillId="0" borderId="8" xfId="0" applyNumberFormat="1" applyFont="1" applyBorder="1" applyAlignment="1">
      <alignment horizontal="center" wrapText="1"/>
    </xf>
    <xf numFmtId="0" fontId="11" fillId="0" borderId="8" xfId="0" applyFont="1" applyBorder="1" applyAlignment="1"/>
    <xf numFmtId="0" fontId="11" fillId="0" borderId="10" xfId="0" applyFont="1" applyBorder="1" applyAlignment="1"/>
    <xf numFmtId="0" fontId="0" fillId="0" borderId="0" xfId="0" applyAlignment="1"/>
    <xf numFmtId="164" fontId="7" fillId="0" borderId="6" xfId="0" applyNumberFormat="1" applyFont="1" applyBorder="1" applyAlignment="1">
      <alignment wrapText="1"/>
    </xf>
    <xf numFmtId="164" fontId="1" fillId="0" borderId="8" xfId="0" applyNumberFormat="1" applyFont="1" applyBorder="1" applyAlignment="1"/>
    <xf numFmtId="164" fontId="7" fillId="0" borderId="6" xfId="0" applyNumberFormat="1" applyFont="1" applyBorder="1" applyAlignment="1">
      <alignment vertical="center"/>
    </xf>
    <xf numFmtId="164" fontId="2" fillId="0" borderId="9" xfId="0" applyNumberFormat="1" applyFont="1" applyBorder="1" applyAlignment="1"/>
    <xf numFmtId="164" fontId="2" fillId="0" borderId="8" xfId="0" applyNumberFormat="1" applyFont="1" applyBorder="1" applyAlignment="1"/>
    <xf numFmtId="164" fontId="2" fillId="0" borderId="6" xfId="0" applyNumberFormat="1" applyFont="1" applyBorder="1" applyAlignment="1"/>
    <xf numFmtId="164" fontId="2" fillId="0" borderId="4" xfId="0" applyNumberFormat="1" applyFont="1" applyBorder="1" applyAlignment="1"/>
    <xf numFmtId="0" fontId="0" fillId="0" borderId="8" xfId="0" applyBorder="1" applyAlignment="1">
      <alignment vertical="center"/>
    </xf>
    <xf numFmtId="164" fontId="7" fillId="0" borderId="9" xfId="0" applyNumberFormat="1" applyFont="1" applyBorder="1" applyAlignment="1"/>
    <xf numFmtId="0" fontId="7" fillId="0" borderId="8" xfId="0" applyFont="1" applyBorder="1" applyAlignment="1"/>
    <xf numFmtId="0" fontId="2" fillId="0" borderId="8" xfId="0" applyFont="1" applyBorder="1" applyAlignment="1"/>
    <xf numFmtId="164" fontId="7" fillId="0" borderId="8" xfId="0" applyNumberFormat="1" applyFont="1" applyBorder="1" applyAlignment="1"/>
    <xf numFmtId="165" fontId="7" fillId="0" borderId="8" xfId="0" applyNumberFormat="1" applyFont="1" applyBorder="1"/>
    <xf numFmtId="1" fontId="2" fillId="0" borderId="14" xfId="0" applyNumberFormat="1" applyFont="1" applyBorder="1"/>
    <xf numFmtId="0" fontId="19" fillId="0" borderId="8" xfId="0" applyFont="1" applyBorder="1" applyAlignment="1">
      <alignment horizontal="center"/>
    </xf>
    <xf numFmtId="0" fontId="20" fillId="0" borderId="8" xfId="0" applyFont="1" applyBorder="1" applyAlignment="1">
      <alignment horizontal="center"/>
    </xf>
    <xf numFmtId="0" fontId="20" fillId="0" borderId="0" xfId="0" applyFont="1" applyAlignment="1">
      <alignment horizontal="center"/>
    </xf>
    <xf numFmtId="0" fontId="18" fillId="0" borderId="8" xfId="0" applyFont="1" applyBorder="1" applyAlignment="1">
      <alignment horizontal="center"/>
    </xf>
    <xf numFmtId="0" fontId="21" fillId="0" borderId="8" xfId="0" applyFont="1" applyBorder="1" applyAlignment="1">
      <alignment horizontal="center"/>
    </xf>
    <xf numFmtId="0" fontId="22" fillId="0" borderId="0" xfId="0" applyFont="1"/>
    <xf numFmtId="0" fontId="10" fillId="0" borderId="8" xfId="0" applyFont="1" applyBorder="1" applyAlignment="1">
      <alignment horizontal="right" wrapText="1"/>
    </xf>
    <xf numFmtId="0" fontId="23" fillId="0" borderId="0" xfId="0" applyFont="1" applyAlignment="1">
      <alignment horizontal="left"/>
    </xf>
    <xf numFmtId="1" fontId="9" fillId="0" borderId="8" xfId="0" applyNumberFormat="1" applyFont="1" applyBorder="1"/>
    <xf numFmtId="0" fontId="0" fillId="0" borderId="8" xfId="0" applyBorder="1"/>
    <xf numFmtId="0" fontId="0" fillId="0" borderId="8" xfId="0" applyBorder="1" applyAlignment="1">
      <alignment wrapText="1"/>
    </xf>
    <xf numFmtId="164" fontId="0" fillId="0" borderId="8" xfId="0" applyNumberFormat="1" applyBorder="1" applyAlignment="1">
      <alignment horizontal="right"/>
    </xf>
    <xf numFmtId="0" fontId="22" fillId="0" borderId="8" xfId="0" applyFont="1" applyBorder="1" applyAlignment="1">
      <alignment wrapText="1"/>
    </xf>
    <xf numFmtId="164" fontId="22" fillId="0" borderId="8" xfId="0" applyNumberFormat="1" applyFont="1" applyBorder="1" applyAlignment="1">
      <alignment horizontal="right"/>
    </xf>
    <xf numFmtId="164" fontId="0" fillId="0" borderId="0" xfId="0" applyNumberFormat="1" applyBorder="1" applyAlignment="1">
      <alignment horizontal="right"/>
    </xf>
    <xf numFmtId="0" fontId="0" fillId="0" borderId="8" xfId="0" applyBorder="1" applyAlignment="1">
      <alignment horizontal="center" vertical="center" wrapText="1"/>
    </xf>
    <xf numFmtId="0" fontId="22" fillId="0" borderId="8" xfId="0" applyFont="1" applyBorder="1"/>
    <xf numFmtId="0" fontId="26" fillId="0" borderId="0" xfId="0" applyFont="1" applyAlignment="1">
      <alignment horizontal="right"/>
    </xf>
    <xf numFmtId="1" fontId="9" fillId="0" borderId="8" xfId="0" applyNumberFormat="1" applyFont="1" applyBorder="1" applyAlignment="1">
      <alignment horizontal="right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/>
    <xf numFmtId="0" fontId="6" fillId="0" borderId="1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 wrapText="1"/>
    </xf>
    <xf numFmtId="2" fontId="4" fillId="0" borderId="2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7" xfId="0" applyBorder="1" applyAlignment="1"/>
    <xf numFmtId="0" fontId="6" fillId="0" borderId="1" xfId="0" applyFont="1" applyBorder="1" applyAlignment="1">
      <alignment horizontal="center" wrapText="1"/>
    </xf>
    <xf numFmtId="0" fontId="6" fillId="0" borderId="2" xfId="0" applyFont="1" applyBorder="1" applyAlignment="1">
      <alignment horizont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1" fontId="11" fillId="0" borderId="1" xfId="0" applyNumberFormat="1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1" fontId="10" fillId="0" borderId="1" xfId="0" applyNumberFormat="1" applyFont="1" applyBorder="1" applyAlignment="1">
      <alignment horizontal="center" vertical="center" wrapText="1"/>
    </xf>
    <xf numFmtId="1" fontId="0" fillId="0" borderId="2" xfId="0" applyNumberForma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2" fontId="10" fillId="0" borderId="1" xfId="0" applyNumberFormat="1" applyFont="1" applyBorder="1" applyAlignment="1">
      <alignment horizontal="center" vertical="center"/>
    </xf>
    <xf numFmtId="2" fontId="0" fillId="0" borderId="2" xfId="0" applyNumberFormat="1" applyBorder="1" applyAlignment="1">
      <alignment horizontal="center" vertical="center"/>
    </xf>
    <xf numFmtId="0" fontId="11" fillId="0" borderId="13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10" fillId="0" borderId="12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164" fontId="10" fillId="0" borderId="8" xfId="0" applyNumberFormat="1" applyFont="1" applyBorder="1" applyAlignment="1">
      <alignment horizontal="center" vertical="center" wrapText="1"/>
    </xf>
    <xf numFmtId="0" fontId="0" fillId="0" borderId="8" xfId="0" applyBorder="1" applyAlignment="1"/>
    <xf numFmtId="0" fontId="14" fillId="0" borderId="0" xfId="0" applyFont="1" applyBorder="1" applyAlignment="1">
      <alignment horizontal="center"/>
    </xf>
    <xf numFmtId="0" fontId="10" fillId="0" borderId="1" xfId="0" applyFont="1" applyBorder="1" applyAlignment="1">
      <alignment horizontal="center" vertical="center" textRotation="90" wrapText="1"/>
    </xf>
    <xf numFmtId="0" fontId="4" fillId="0" borderId="2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 textRotation="90" wrapText="1"/>
    </xf>
    <xf numFmtId="0" fontId="0" fillId="0" borderId="2" xfId="0" applyBorder="1" applyAlignment="1">
      <alignment horizontal="center" vertical="center" textRotation="90" wrapText="1"/>
    </xf>
    <xf numFmtId="0" fontId="10" fillId="0" borderId="9" xfId="0" applyFont="1" applyBorder="1" applyAlignment="1">
      <alignment horizontal="center" wrapText="1"/>
    </xf>
    <xf numFmtId="0" fontId="10" fillId="0" borderId="11" xfId="0" applyFont="1" applyBorder="1" applyAlignment="1">
      <alignment horizontal="center" wrapText="1"/>
    </xf>
    <xf numFmtId="0" fontId="10" fillId="0" borderId="9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0" fillId="0" borderId="11" xfId="0" applyBorder="1" applyAlignment="1">
      <alignment horizontal="center" wrapText="1"/>
    </xf>
    <xf numFmtId="0" fontId="17" fillId="0" borderId="0" xfId="0" applyFont="1" applyBorder="1" applyAlignment="1">
      <alignment horizontal="center" wrapText="1"/>
    </xf>
    <xf numFmtId="0" fontId="1" fillId="0" borderId="2" xfId="0" applyFont="1" applyBorder="1" applyAlignment="1">
      <alignment horizontal="center" vertical="center"/>
    </xf>
    <xf numFmtId="0" fontId="25" fillId="0" borderId="0" xfId="0" applyFont="1" applyAlignment="1">
      <alignment horizontal="center"/>
    </xf>
    <xf numFmtId="0" fontId="24" fillId="0" borderId="9" xfId="0" applyFont="1" applyBorder="1" applyAlignment="1">
      <alignment horizontal="center"/>
    </xf>
    <xf numFmtId="0" fontId="24" fillId="0" borderId="10" xfId="0" applyFont="1" applyBorder="1" applyAlignment="1">
      <alignment horizontal="center"/>
    </xf>
    <xf numFmtId="0" fontId="24" fillId="0" borderId="10" xfId="0" applyFont="1" applyBorder="1" applyAlignment="1"/>
    <xf numFmtId="0" fontId="0" fillId="0" borderId="11" xfId="0" applyBorder="1" applyAlignment="1"/>
    <xf numFmtId="0" fontId="24" fillId="0" borderId="9" xfId="0" applyNumberFormat="1" applyFont="1" applyBorder="1" applyAlignment="1">
      <alignment horizontal="center" wrapText="1"/>
    </xf>
    <xf numFmtId="0" fontId="24" fillId="0" borderId="10" xfId="0" applyNumberFormat="1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hart>
    <c:view3D>
      <c:rAngAx val="1"/>
    </c:view3D>
    <c:plotArea>
      <c:layout/>
      <c:bar3DChart>
        <c:barDir val="col"/>
        <c:grouping val="clustered"/>
        <c:ser>
          <c:idx val="0"/>
          <c:order val="0"/>
          <c:cat>
            <c:strRef>
              <c:f>сводные!$O$4:$S$4</c:f>
              <c:strCache>
                <c:ptCount val="5"/>
                <c:pt idx="0">
                  <c:v>2012 год</c:v>
                </c:pt>
                <c:pt idx="1">
                  <c:v>2013 год</c:v>
                </c:pt>
                <c:pt idx="2">
                  <c:v>2014 год</c:v>
                </c:pt>
                <c:pt idx="3">
                  <c:v>2015 год</c:v>
                </c:pt>
                <c:pt idx="4">
                  <c:v>2016 год</c:v>
                </c:pt>
              </c:strCache>
            </c:strRef>
          </c:cat>
          <c:val>
            <c:numRef>
              <c:f>сводные!$O$5:$S$5</c:f>
              <c:numCache>
                <c:formatCode>General</c:formatCode>
                <c:ptCount val="5"/>
                <c:pt idx="0">
                  <c:v>322863</c:v>
                </c:pt>
                <c:pt idx="1">
                  <c:v>277031.57</c:v>
                </c:pt>
                <c:pt idx="2">
                  <c:v>296656.7</c:v>
                </c:pt>
                <c:pt idx="3">
                  <c:v>288045.90000000002</c:v>
                </c:pt>
                <c:pt idx="4">
                  <c:v>270010.40000000002</c:v>
                </c:pt>
              </c:numCache>
            </c:numRef>
          </c:val>
        </c:ser>
        <c:shape val="cylinder"/>
        <c:axId val="69448832"/>
        <c:axId val="69450368"/>
        <c:axId val="0"/>
      </c:bar3DChart>
      <c:catAx>
        <c:axId val="69448832"/>
        <c:scaling>
          <c:orientation val="minMax"/>
        </c:scaling>
        <c:axPos val="b"/>
        <c:tickLblPos val="nextTo"/>
        <c:crossAx val="69450368"/>
        <c:crosses val="autoZero"/>
        <c:auto val="1"/>
        <c:lblAlgn val="ctr"/>
        <c:lblOffset val="100"/>
      </c:catAx>
      <c:valAx>
        <c:axId val="69450368"/>
        <c:scaling>
          <c:orientation val="minMax"/>
        </c:scaling>
        <c:axPos val="l"/>
        <c:numFmt formatCode="General" sourceLinked="1"/>
        <c:tickLblPos val="nextTo"/>
        <c:crossAx val="69448832"/>
        <c:crosses val="autoZero"/>
        <c:crossBetween val="between"/>
      </c:valAx>
    </c:plotArea>
    <c:plotVisOnly val="1"/>
  </c:chart>
  <c:printSettings>
    <c:headerFooter/>
    <c:pageMargins b="0.750000000000001" l="0.70000000000000062" r="0.70000000000000062" t="0.750000000000001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hart>
    <c:view3D>
      <c:rAngAx val="1"/>
    </c:view3D>
    <c:plotArea>
      <c:layout/>
      <c:bar3DChart>
        <c:barDir val="col"/>
        <c:grouping val="clustered"/>
        <c:ser>
          <c:idx val="0"/>
          <c:order val="0"/>
          <c:cat>
            <c:strRef>
              <c:f>сводные!$O$51:$S$51</c:f>
              <c:strCache>
                <c:ptCount val="5"/>
                <c:pt idx="0">
                  <c:v>2012 год </c:v>
                </c:pt>
                <c:pt idx="1">
                  <c:v>2013 год </c:v>
                </c:pt>
                <c:pt idx="2">
                  <c:v>2014 год</c:v>
                </c:pt>
                <c:pt idx="3">
                  <c:v>2015 год</c:v>
                </c:pt>
                <c:pt idx="4">
                  <c:v>2016 год</c:v>
                </c:pt>
              </c:strCache>
            </c:strRef>
          </c:cat>
          <c:val>
            <c:numRef>
              <c:f>сводные!$O$52:$S$52</c:f>
              <c:numCache>
                <c:formatCode>General</c:formatCode>
                <c:ptCount val="5"/>
                <c:pt idx="0">
                  <c:v>301479</c:v>
                </c:pt>
                <c:pt idx="1">
                  <c:v>301185.7</c:v>
                </c:pt>
                <c:pt idx="2">
                  <c:v>291626.3</c:v>
                </c:pt>
                <c:pt idx="3">
                  <c:v>297886.40000000002</c:v>
                </c:pt>
                <c:pt idx="4">
                  <c:v>267667</c:v>
                </c:pt>
              </c:numCache>
            </c:numRef>
          </c:val>
        </c:ser>
        <c:shape val="cylinder"/>
        <c:axId val="69470080"/>
        <c:axId val="69471616"/>
        <c:axId val="0"/>
      </c:bar3DChart>
      <c:catAx>
        <c:axId val="69470080"/>
        <c:scaling>
          <c:orientation val="minMax"/>
        </c:scaling>
        <c:axPos val="b"/>
        <c:tickLblPos val="nextTo"/>
        <c:crossAx val="69471616"/>
        <c:crosses val="autoZero"/>
        <c:auto val="1"/>
        <c:lblAlgn val="ctr"/>
        <c:lblOffset val="100"/>
      </c:catAx>
      <c:valAx>
        <c:axId val="69471616"/>
        <c:scaling>
          <c:orientation val="minMax"/>
        </c:scaling>
        <c:axPos val="l"/>
        <c:numFmt formatCode="General" sourceLinked="1"/>
        <c:tickLblPos val="nextTo"/>
        <c:crossAx val="69470080"/>
        <c:crosses val="autoZero"/>
        <c:crossBetween val="between"/>
      </c:valAx>
    </c:plotArea>
    <c:plotVisOnly val="1"/>
  </c:chart>
  <c:printSettings>
    <c:headerFooter/>
    <c:pageMargins b="0.750000000000001" l="0.70000000000000062" r="0.70000000000000062" t="0.750000000000001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9525</xdr:colOff>
      <xdr:row>11</xdr:row>
      <xdr:rowOff>0</xdr:rowOff>
    </xdr:from>
    <xdr:to>
      <xdr:col>7</xdr:col>
      <xdr:colOff>428625</xdr:colOff>
      <xdr:row>26</xdr:row>
      <xdr:rowOff>19050</xdr:rowOff>
    </xdr:to>
    <xdr:graphicFrame macro="">
      <xdr:nvGraphicFramePr>
        <xdr:cNvPr id="5" name="Диаграмма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9525</xdr:colOff>
      <xdr:row>51</xdr:row>
      <xdr:rowOff>9525</xdr:rowOff>
    </xdr:from>
    <xdr:to>
      <xdr:col>7</xdr:col>
      <xdr:colOff>428625</xdr:colOff>
      <xdr:row>65</xdr:row>
      <xdr:rowOff>85725</xdr:rowOff>
    </xdr:to>
    <xdr:graphicFrame macro="">
      <xdr:nvGraphicFramePr>
        <xdr:cNvPr id="7" name="Диаграмма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51"/>
  <sheetViews>
    <sheetView topLeftCell="A7" workbookViewId="0">
      <selection sqref="A1:H42"/>
    </sheetView>
  </sheetViews>
  <sheetFormatPr defaultColWidth="32.85546875" defaultRowHeight="15"/>
  <cols>
    <col min="2" max="2" width="15.7109375" customWidth="1"/>
    <col min="3" max="3" width="21.42578125" customWidth="1"/>
    <col min="4" max="4" width="21.140625" style="2" customWidth="1"/>
    <col min="5" max="5" width="15" style="3" customWidth="1"/>
    <col min="6" max="6" width="13.85546875" style="29" customWidth="1"/>
    <col min="7" max="7" width="18.42578125" customWidth="1"/>
    <col min="8" max="8" width="13.28515625" customWidth="1"/>
  </cols>
  <sheetData>
    <row r="1" spans="1:8">
      <c r="A1" s="186" t="s">
        <v>168</v>
      </c>
      <c r="B1" s="187"/>
      <c r="C1" s="187"/>
      <c r="D1" s="187"/>
      <c r="E1" s="187"/>
      <c r="F1" s="187"/>
      <c r="G1" s="188"/>
      <c r="H1" s="5" t="s">
        <v>0</v>
      </c>
    </row>
    <row r="2" spans="1:8">
      <c r="A2" s="199" t="s">
        <v>1</v>
      </c>
      <c r="B2" s="200"/>
      <c r="C2" s="200"/>
      <c r="D2" s="200"/>
      <c r="E2" s="200"/>
      <c r="F2" s="201"/>
      <c r="G2" s="201"/>
    </row>
    <row r="3" spans="1:8" s="6" customFormat="1" ht="11.25">
      <c r="A3" s="189" t="s">
        <v>2</v>
      </c>
      <c r="B3" s="191" t="s">
        <v>169</v>
      </c>
      <c r="C3" s="191" t="s">
        <v>170</v>
      </c>
      <c r="D3" s="191" t="s">
        <v>3</v>
      </c>
      <c r="E3" s="195" t="s">
        <v>171</v>
      </c>
      <c r="F3" s="191" t="s">
        <v>4</v>
      </c>
      <c r="G3" s="191" t="s">
        <v>172</v>
      </c>
    </row>
    <row r="4" spans="1:8" s="6" customFormat="1" ht="22.5" customHeight="1">
      <c r="A4" s="190"/>
      <c r="B4" s="192"/>
      <c r="C4" s="193"/>
      <c r="D4" s="194"/>
      <c r="E4" s="196"/>
      <c r="F4" s="197"/>
      <c r="G4" s="198"/>
    </row>
    <row r="5" spans="1:8" s="2" customFormat="1" ht="12">
      <c r="A5" s="7" t="s">
        <v>5</v>
      </c>
      <c r="B5" s="8">
        <f>B7+B8</f>
        <v>120315.5</v>
      </c>
      <c r="C5" s="8">
        <f>C7+C8</f>
        <v>128587</v>
      </c>
      <c r="D5" s="8">
        <f>D7+D8</f>
        <v>149041.60000000001</v>
      </c>
      <c r="E5" s="8">
        <f>E7+E8</f>
        <v>124314.8</v>
      </c>
      <c r="F5" s="9">
        <f>E5/D5*100</f>
        <v>83.409464203282852</v>
      </c>
      <c r="G5" s="10">
        <f>E5/B5*100</f>
        <v>103.32401062207279</v>
      </c>
    </row>
    <row r="6" spans="1:8" s="2" customFormat="1" ht="12">
      <c r="A6" s="11" t="s">
        <v>6</v>
      </c>
      <c r="B6" s="12"/>
      <c r="C6" s="13"/>
      <c r="D6" s="14"/>
      <c r="E6" s="12"/>
      <c r="F6" s="15"/>
      <c r="G6" s="16"/>
    </row>
    <row r="7" spans="1:8" s="2" customFormat="1" ht="12">
      <c r="A7" s="17" t="s">
        <v>7</v>
      </c>
      <c r="B7" s="12">
        <v>97266.1</v>
      </c>
      <c r="C7" s="18">
        <v>105074.9</v>
      </c>
      <c r="D7" s="44">
        <v>125075.7</v>
      </c>
      <c r="E7" s="20">
        <v>111796.3</v>
      </c>
      <c r="F7" s="40">
        <f>E7/D7*100</f>
        <v>89.382909709879698</v>
      </c>
      <c r="G7" s="19">
        <f t="shared" ref="G7:G10" si="0">E7/B7*100</f>
        <v>114.93860656487718</v>
      </c>
    </row>
    <row r="8" spans="1:8" s="2" customFormat="1" ht="12">
      <c r="A8" s="20" t="s">
        <v>8</v>
      </c>
      <c r="B8" s="21">
        <v>23049.4</v>
      </c>
      <c r="C8" s="22">
        <v>23512.1</v>
      </c>
      <c r="D8" s="39">
        <v>23965.9</v>
      </c>
      <c r="E8" s="20">
        <v>12518.5</v>
      </c>
      <c r="F8" s="40">
        <f t="shared" ref="F8:F10" si="1">E8/D8*100</f>
        <v>52.234633374920193</v>
      </c>
      <c r="G8" s="10">
        <f t="shared" si="0"/>
        <v>54.311608978975592</v>
      </c>
    </row>
    <row r="9" spans="1:8" s="2" customFormat="1" ht="12">
      <c r="A9" s="23" t="s">
        <v>9</v>
      </c>
      <c r="B9" s="21">
        <v>167730.4</v>
      </c>
      <c r="C9" s="24">
        <v>135712</v>
      </c>
      <c r="D9" s="48">
        <v>164799.79999999999</v>
      </c>
      <c r="E9" s="20">
        <v>145695.6</v>
      </c>
      <c r="F9" s="40">
        <f t="shared" si="1"/>
        <v>88.407631562659674</v>
      </c>
      <c r="G9" s="10">
        <f t="shared" si="0"/>
        <v>86.862965807033206</v>
      </c>
    </row>
    <row r="10" spans="1:8" s="37" customFormat="1" ht="12">
      <c r="A10" s="26" t="s">
        <v>10</v>
      </c>
      <c r="B10" s="27">
        <f>B5+B9</f>
        <v>288045.90000000002</v>
      </c>
      <c r="C10" s="27">
        <f>C5+C9</f>
        <v>264299</v>
      </c>
      <c r="D10" s="27">
        <f>D5+D9</f>
        <v>313841.40000000002</v>
      </c>
      <c r="E10" s="27">
        <f>E5+E9</f>
        <v>270010.40000000002</v>
      </c>
      <c r="F10" s="28">
        <f t="shared" si="1"/>
        <v>86.034028652688903</v>
      </c>
      <c r="G10" s="28">
        <f t="shared" si="0"/>
        <v>93.738671510339159</v>
      </c>
    </row>
    <row r="13" spans="1:8">
      <c r="A13" s="186" t="s">
        <v>173</v>
      </c>
      <c r="B13" s="187"/>
      <c r="C13" s="187"/>
      <c r="D13" s="187"/>
      <c r="E13" s="187"/>
      <c r="F13" s="187"/>
      <c r="G13" s="187"/>
    </row>
    <row r="14" spans="1:8">
      <c r="A14" s="199" t="s">
        <v>1</v>
      </c>
      <c r="B14" s="200"/>
      <c r="C14" s="200"/>
      <c r="D14" s="200"/>
      <c r="E14" s="200"/>
      <c r="F14" s="200"/>
      <c r="G14" s="200"/>
    </row>
    <row r="15" spans="1:8" ht="15" customHeight="1">
      <c r="A15" s="189" t="s">
        <v>11</v>
      </c>
      <c r="B15" s="191" t="s">
        <v>169</v>
      </c>
      <c r="C15" s="191" t="s">
        <v>170</v>
      </c>
      <c r="D15" s="191" t="s">
        <v>3</v>
      </c>
      <c r="E15" s="195" t="s">
        <v>171</v>
      </c>
      <c r="F15" s="191" t="s">
        <v>12</v>
      </c>
      <c r="G15" s="191" t="s">
        <v>172</v>
      </c>
      <c r="H15" s="202" t="s">
        <v>13</v>
      </c>
    </row>
    <row r="16" spans="1:8" ht="18" customHeight="1">
      <c r="A16" s="190"/>
      <c r="B16" s="192"/>
      <c r="C16" s="193"/>
      <c r="D16" s="194"/>
      <c r="E16" s="196"/>
      <c r="F16" s="197"/>
      <c r="G16" s="198"/>
      <c r="H16" s="203"/>
    </row>
    <row r="17" spans="1:8" s="1" customFormat="1" ht="12.75">
      <c r="A17" s="30" t="s">
        <v>14</v>
      </c>
      <c r="B17" s="31">
        <v>3599.2</v>
      </c>
      <c r="C17" s="32">
        <v>3577</v>
      </c>
      <c r="D17" s="153">
        <v>4179.3999999999996</v>
      </c>
      <c r="E17" s="154">
        <v>3591.9</v>
      </c>
      <c r="F17" s="28">
        <f>E17/D17*100</f>
        <v>85.94295831937599</v>
      </c>
      <c r="G17" s="33">
        <f>E17/B17*100</f>
        <v>99.797177150477893</v>
      </c>
      <c r="H17" s="31">
        <f>E17/E42*100</f>
        <v>1.3419285903753546</v>
      </c>
    </row>
    <row r="18" spans="1:8" s="37" customFormat="1" ht="12.75">
      <c r="A18" s="30" t="s">
        <v>15</v>
      </c>
      <c r="B18" s="34">
        <f>SUM(B19:B28)</f>
        <v>110301</v>
      </c>
      <c r="C18" s="35">
        <f>SUM(C19:C28)</f>
        <v>59297</v>
      </c>
      <c r="D18" s="155">
        <f>SUM(D19:D28)</f>
        <v>89034.4</v>
      </c>
      <c r="E18" s="155">
        <f>SUM(E19:E28)</f>
        <v>65106.7</v>
      </c>
      <c r="F18" s="28">
        <f t="shared" ref="F18:F42" si="2">E18/D18*100</f>
        <v>73.125331332608525</v>
      </c>
      <c r="G18" s="33">
        <f t="shared" ref="G18:G39" si="3">E18/B18*100</f>
        <v>59.026391419842064</v>
      </c>
      <c r="H18" s="36">
        <f>E18/E42*100</f>
        <v>24.323767965419719</v>
      </c>
    </row>
    <row r="19" spans="1:8" ht="13.5" customHeight="1">
      <c r="A19" s="38" t="s">
        <v>16</v>
      </c>
      <c r="B19" s="21">
        <v>23930.7</v>
      </c>
      <c r="C19" s="22">
        <v>19716</v>
      </c>
      <c r="D19" s="156">
        <v>29858.3</v>
      </c>
      <c r="E19" s="157">
        <v>26481.200000000001</v>
      </c>
      <c r="F19" s="40">
        <f t="shared" si="2"/>
        <v>88.689577102514221</v>
      </c>
      <c r="G19" s="41">
        <f t="shared" si="3"/>
        <v>110.65785789801386</v>
      </c>
      <c r="H19" s="42"/>
    </row>
    <row r="20" spans="1:8" ht="15" customHeight="1">
      <c r="A20" s="43" t="s">
        <v>17</v>
      </c>
      <c r="B20" s="21">
        <v>573</v>
      </c>
      <c r="C20" s="17">
        <v>561</v>
      </c>
      <c r="D20" s="158">
        <v>561</v>
      </c>
      <c r="E20" s="157">
        <v>561</v>
      </c>
      <c r="F20" s="40">
        <f t="shared" si="2"/>
        <v>100</v>
      </c>
      <c r="G20" s="41">
        <f t="shared" si="3"/>
        <v>97.905759162303667</v>
      </c>
      <c r="H20" s="42"/>
    </row>
    <row r="21" spans="1:8" ht="25.5" customHeight="1">
      <c r="A21" s="45" t="s">
        <v>18</v>
      </c>
      <c r="B21" s="21">
        <v>343</v>
      </c>
      <c r="C21" s="20">
        <v>1647</v>
      </c>
      <c r="D21" s="156">
        <v>1807.6</v>
      </c>
      <c r="E21" s="157">
        <v>264.39999999999998</v>
      </c>
      <c r="F21" s="40">
        <f t="shared" si="2"/>
        <v>14.62712989599469</v>
      </c>
      <c r="G21" s="41">
        <f t="shared" si="3"/>
        <v>77.084548104956269</v>
      </c>
      <c r="H21" s="42"/>
    </row>
    <row r="22" spans="1:8" ht="15" customHeight="1">
      <c r="A22" s="46" t="s">
        <v>19</v>
      </c>
      <c r="B22" s="21">
        <v>22982.799999999999</v>
      </c>
      <c r="C22" s="47">
        <v>8384.9</v>
      </c>
      <c r="D22" s="159">
        <v>10246.700000000001</v>
      </c>
      <c r="E22" s="157">
        <v>6336.2</v>
      </c>
      <c r="F22" s="40">
        <f t="shared" si="2"/>
        <v>61.836493700410855</v>
      </c>
      <c r="G22" s="41">
        <f t="shared" si="3"/>
        <v>27.569312703412983</v>
      </c>
      <c r="H22" s="42"/>
    </row>
    <row r="23" spans="1:8" ht="16.5" customHeight="1">
      <c r="A23" s="45" t="s">
        <v>20</v>
      </c>
      <c r="B23" s="21">
        <v>57796.3</v>
      </c>
      <c r="C23" s="20">
        <v>25331.1</v>
      </c>
      <c r="D23" s="156">
        <v>41527.699999999997</v>
      </c>
      <c r="E23" s="157">
        <v>26847.599999999999</v>
      </c>
      <c r="F23" s="40">
        <f t="shared" si="2"/>
        <v>64.649860213785018</v>
      </c>
      <c r="G23" s="41">
        <f t="shared" si="3"/>
        <v>46.452108525978304</v>
      </c>
      <c r="H23" s="42"/>
    </row>
    <row r="24" spans="1:8" ht="15" customHeight="1">
      <c r="A24" s="45" t="s">
        <v>21</v>
      </c>
      <c r="B24" s="143"/>
      <c r="C24" s="145"/>
      <c r="D24" s="160">
        <v>79.099999999999994</v>
      </c>
      <c r="E24" s="160">
        <v>37.700000000000003</v>
      </c>
      <c r="F24" s="40">
        <f t="shared" si="2"/>
        <v>47.661188369152981</v>
      </c>
      <c r="G24" s="146"/>
      <c r="H24" s="144"/>
    </row>
    <row r="25" spans="1:8" ht="16.5" customHeight="1">
      <c r="A25" s="45" t="s">
        <v>22</v>
      </c>
      <c r="B25" s="21">
        <v>2013</v>
      </c>
      <c r="C25" s="45">
        <v>1827</v>
      </c>
      <c r="D25" s="49">
        <v>2399</v>
      </c>
      <c r="E25" s="157">
        <v>2054.1999999999998</v>
      </c>
      <c r="F25" s="40">
        <f t="shared" si="2"/>
        <v>85.627344726969568</v>
      </c>
      <c r="G25" s="41">
        <f t="shared" si="3"/>
        <v>102.04669647292597</v>
      </c>
      <c r="H25" s="42"/>
    </row>
    <row r="26" spans="1:8" ht="15" customHeight="1">
      <c r="A26" s="45" t="s">
        <v>23</v>
      </c>
      <c r="B26" s="21">
        <v>604.5</v>
      </c>
      <c r="C26" s="45"/>
      <c r="D26" s="49"/>
      <c r="E26" s="157"/>
      <c r="F26" s="40"/>
      <c r="G26" s="41">
        <f t="shared" si="3"/>
        <v>0</v>
      </c>
      <c r="H26" s="42"/>
    </row>
    <row r="27" spans="1:8" ht="15" customHeight="1">
      <c r="A27" s="45" t="s">
        <v>24</v>
      </c>
      <c r="B27" s="21">
        <v>2053.9</v>
      </c>
      <c r="C27" s="45">
        <v>1730</v>
      </c>
      <c r="D27" s="49">
        <v>2545</v>
      </c>
      <c r="E27" s="157">
        <v>2515.6</v>
      </c>
      <c r="F27" s="40">
        <f t="shared" si="2"/>
        <v>98.844793713163057</v>
      </c>
      <c r="G27" s="41">
        <f t="shared" si="3"/>
        <v>122.47918593894541</v>
      </c>
      <c r="H27" s="42"/>
    </row>
    <row r="28" spans="1:8" s="2" customFormat="1" ht="23.25" customHeight="1">
      <c r="A28" s="45" t="s">
        <v>25</v>
      </c>
      <c r="B28" s="21">
        <v>3.8</v>
      </c>
      <c r="C28" s="20">
        <v>100</v>
      </c>
      <c r="D28" s="156">
        <v>10</v>
      </c>
      <c r="E28" s="157">
        <v>8.8000000000000007</v>
      </c>
      <c r="F28" s="40">
        <f t="shared" si="2"/>
        <v>88.000000000000014</v>
      </c>
      <c r="G28" s="41">
        <f t="shared" si="3"/>
        <v>231.57894736842107</v>
      </c>
      <c r="H28" s="21"/>
    </row>
    <row r="29" spans="1:8" s="37" customFormat="1" ht="23.25" customHeight="1">
      <c r="A29" s="50" t="s">
        <v>26</v>
      </c>
      <c r="B29" s="27">
        <v>1368.8</v>
      </c>
      <c r="C29" s="26">
        <v>1390</v>
      </c>
      <c r="D29" s="161">
        <v>1797</v>
      </c>
      <c r="E29" s="161">
        <v>1567.3</v>
      </c>
      <c r="F29" s="28">
        <f t="shared" si="2"/>
        <v>87.217584863661656</v>
      </c>
      <c r="G29" s="33">
        <f t="shared" si="3"/>
        <v>114.50175336060784</v>
      </c>
      <c r="H29" s="36">
        <f>E29/E42*100</f>
        <v>0.58554098936364962</v>
      </c>
    </row>
    <row r="30" spans="1:8" s="37" customFormat="1" ht="26.25" customHeight="1">
      <c r="A30" s="51" t="s">
        <v>27</v>
      </c>
      <c r="B30" s="27">
        <f>SUM(B31:B32)</f>
        <v>150492.5</v>
      </c>
      <c r="C30" s="26">
        <f>SUM(C31:C32)</f>
        <v>172861</v>
      </c>
      <c r="D30" s="161">
        <f>SUM(D31:D32)</f>
        <v>182124</v>
      </c>
      <c r="E30" s="161">
        <f>SUM(E31:E32)</f>
        <v>161142.29999999999</v>
      </c>
      <c r="F30" s="28">
        <f t="shared" si="2"/>
        <v>88.479442577584493</v>
      </c>
      <c r="G30" s="33">
        <f t="shared" si="3"/>
        <v>107.07663172583351</v>
      </c>
      <c r="H30" s="36">
        <f>E30/E42*100</f>
        <v>60.202527767711366</v>
      </c>
    </row>
    <row r="31" spans="1:8" s="2" customFormat="1" ht="12.75" customHeight="1">
      <c r="A31" s="52" t="s">
        <v>21</v>
      </c>
      <c r="B31" s="21">
        <v>136294.20000000001</v>
      </c>
      <c r="C31" s="45">
        <v>157373</v>
      </c>
      <c r="D31" s="49">
        <v>166838</v>
      </c>
      <c r="E31" s="157">
        <v>146346.79999999999</v>
      </c>
      <c r="F31" s="40">
        <f t="shared" si="2"/>
        <v>87.717905992639558</v>
      </c>
      <c r="G31" s="41">
        <f t="shared" si="3"/>
        <v>107.37566235393727</v>
      </c>
      <c r="H31" s="21"/>
    </row>
    <row r="32" spans="1:8" s="2" customFormat="1" ht="16.5" customHeight="1">
      <c r="A32" s="52" t="s">
        <v>24</v>
      </c>
      <c r="B32" s="21">
        <v>14198.3</v>
      </c>
      <c r="C32" s="45">
        <v>15488</v>
      </c>
      <c r="D32" s="49">
        <v>15286</v>
      </c>
      <c r="E32" s="157">
        <v>14795.5</v>
      </c>
      <c r="F32" s="40">
        <f t="shared" si="2"/>
        <v>96.791181473243498</v>
      </c>
      <c r="G32" s="41">
        <f t="shared" si="3"/>
        <v>104.20613735447202</v>
      </c>
      <c r="H32" s="21"/>
    </row>
    <row r="33" spans="1:8" s="37" customFormat="1" ht="39" customHeight="1">
      <c r="A33" s="51" t="s">
        <v>28</v>
      </c>
      <c r="B33" s="53">
        <f>SUM(B34:B35)</f>
        <v>30478.199999999997</v>
      </c>
      <c r="C33" s="53">
        <f>SUM(C34:C36)</f>
        <v>30193</v>
      </c>
      <c r="D33" s="53">
        <f>SUM(D34:D36)</f>
        <v>39505.399999999994</v>
      </c>
      <c r="E33" s="53">
        <f>SUM(E34:E36)</f>
        <v>34062.6</v>
      </c>
      <c r="F33" s="28">
        <f t="shared" si="2"/>
        <v>86.222642980453315</v>
      </c>
      <c r="G33" s="33">
        <f t="shared" si="3"/>
        <v>111.76053703958895</v>
      </c>
      <c r="H33" s="36">
        <f>E33/E42*100</f>
        <v>12.725737576914597</v>
      </c>
    </row>
    <row r="34" spans="1:8" s="2" customFormat="1" ht="15" customHeight="1">
      <c r="A34" s="52" t="s">
        <v>21</v>
      </c>
      <c r="B34" s="39">
        <v>14591.3</v>
      </c>
      <c r="C34" s="45">
        <v>14302</v>
      </c>
      <c r="D34" s="49">
        <v>18447.099999999999</v>
      </c>
      <c r="E34" s="156">
        <v>16171.2</v>
      </c>
      <c r="F34" s="40">
        <f t="shared" si="2"/>
        <v>87.662559426684965</v>
      </c>
      <c r="G34" s="41">
        <f t="shared" si="3"/>
        <v>110.82768499037098</v>
      </c>
      <c r="H34" s="21"/>
    </row>
    <row r="35" spans="1:8" s="2" customFormat="1" ht="16.5" customHeight="1">
      <c r="A35" s="52" t="s">
        <v>29</v>
      </c>
      <c r="B35" s="39">
        <v>15886.9</v>
      </c>
      <c r="C35" s="45">
        <v>15791</v>
      </c>
      <c r="D35" s="49">
        <v>20958.3</v>
      </c>
      <c r="E35" s="156">
        <v>17824.2</v>
      </c>
      <c r="F35" s="40">
        <f t="shared" si="2"/>
        <v>85.046019953908484</v>
      </c>
      <c r="G35" s="41">
        <f t="shared" si="3"/>
        <v>112.19432362512511</v>
      </c>
      <c r="H35" s="21"/>
    </row>
    <row r="36" spans="1:8" s="2" customFormat="1" ht="16.5" customHeight="1">
      <c r="A36" s="52" t="s">
        <v>23</v>
      </c>
      <c r="B36" s="39">
        <v>0</v>
      </c>
      <c r="C36" s="45">
        <v>100</v>
      </c>
      <c r="D36" s="49">
        <v>100</v>
      </c>
      <c r="E36" s="156">
        <v>67.2</v>
      </c>
      <c r="F36" s="40">
        <f t="shared" si="2"/>
        <v>67.2</v>
      </c>
      <c r="G36" s="41"/>
      <c r="H36" s="21"/>
    </row>
    <row r="37" spans="1:8" s="37" customFormat="1" ht="37.5" customHeight="1">
      <c r="A37" s="50" t="s">
        <v>30</v>
      </c>
      <c r="B37" s="26">
        <f>B38+B39</f>
        <v>1646.7</v>
      </c>
      <c r="C37" s="26">
        <f>C38+C39</f>
        <v>2458</v>
      </c>
      <c r="D37" s="162">
        <f>D38+D39</f>
        <v>2118</v>
      </c>
      <c r="E37" s="162">
        <f>E38+E39</f>
        <v>1673.3999999999999</v>
      </c>
      <c r="F37" s="28">
        <f t="shared" si="2"/>
        <v>79.008498583569391</v>
      </c>
      <c r="G37" s="41">
        <f t="shared" si="3"/>
        <v>101.62142466751685</v>
      </c>
      <c r="H37" s="36">
        <f>E37/E42*100</f>
        <v>0.62517979429664472</v>
      </c>
    </row>
    <row r="38" spans="1:8" s="2" customFormat="1" ht="15" customHeight="1">
      <c r="A38" s="45" t="s">
        <v>16</v>
      </c>
      <c r="B38" s="20">
        <v>1293</v>
      </c>
      <c r="C38" s="20">
        <v>1228</v>
      </c>
      <c r="D38" s="163">
        <v>1582.5</v>
      </c>
      <c r="E38" s="163">
        <v>1316.1</v>
      </c>
      <c r="F38" s="40">
        <f t="shared" si="2"/>
        <v>83.165876777251185</v>
      </c>
      <c r="G38" s="41">
        <f t="shared" si="3"/>
        <v>101.78654292343387</v>
      </c>
      <c r="H38" s="21"/>
    </row>
    <row r="39" spans="1:8" s="2" customFormat="1" ht="13.5" customHeight="1">
      <c r="A39" s="52" t="s">
        <v>19</v>
      </c>
      <c r="B39" s="20">
        <v>353.7</v>
      </c>
      <c r="C39" s="20">
        <v>1230</v>
      </c>
      <c r="D39" s="163">
        <v>535.5</v>
      </c>
      <c r="E39" s="163">
        <v>357.3</v>
      </c>
      <c r="F39" s="40">
        <f t="shared" si="2"/>
        <v>66.722689075630257</v>
      </c>
      <c r="G39" s="41">
        <f t="shared" si="3"/>
        <v>101.01781170483461</v>
      </c>
      <c r="H39" s="20"/>
    </row>
    <row r="40" spans="1:8" s="37" customFormat="1" ht="27" customHeight="1">
      <c r="A40" s="51" t="s">
        <v>197</v>
      </c>
      <c r="B40" s="26"/>
      <c r="C40" s="26"/>
      <c r="D40" s="162">
        <v>642</v>
      </c>
      <c r="E40" s="162">
        <v>405.2</v>
      </c>
      <c r="F40" s="40">
        <f t="shared" si="2"/>
        <v>63.115264797507784</v>
      </c>
      <c r="G40" s="41"/>
      <c r="H40" s="36">
        <f>E40/E42*100</f>
        <v>0.15138212779311608</v>
      </c>
    </row>
    <row r="41" spans="1:8" s="37" customFormat="1" ht="26.25" customHeight="1">
      <c r="A41" s="51" t="s">
        <v>198</v>
      </c>
      <c r="B41" s="26"/>
      <c r="C41" s="26"/>
      <c r="D41" s="162">
        <v>276.3</v>
      </c>
      <c r="E41" s="162">
        <v>117.6</v>
      </c>
      <c r="F41" s="40">
        <f t="shared" si="2"/>
        <v>42.562432138979368</v>
      </c>
      <c r="G41" s="41"/>
      <c r="H41" s="165">
        <f>E41/E42*100</f>
        <v>4.3935188125544054E-2</v>
      </c>
    </row>
    <row r="42" spans="1:8" s="54" customFormat="1" ht="14.25" customHeight="1">
      <c r="A42" s="50" t="s">
        <v>31</v>
      </c>
      <c r="B42" s="36">
        <f>B18+B30+B17+B29+B33+B37</f>
        <v>297886.40000000002</v>
      </c>
      <c r="C42" s="36">
        <f>C18+C30+C17+C29+C33+C37</f>
        <v>269776</v>
      </c>
      <c r="D42" s="164">
        <f>D18+D30+D17+D29+D33+D37+D40+D41</f>
        <v>319676.50000000006</v>
      </c>
      <c r="E42" s="164">
        <f>E18+E30+E17+E29+E33+E37+E40+E41</f>
        <v>267667</v>
      </c>
      <c r="F42" s="40">
        <f t="shared" si="2"/>
        <v>83.730583887148399</v>
      </c>
      <c r="G42" s="33">
        <f>E42/B42*100</f>
        <v>89.855394539663436</v>
      </c>
      <c r="H42" s="31">
        <f>H17+H18+H29+H30+H33+H37+H40+H41</f>
        <v>99.999999999999986</v>
      </c>
    </row>
    <row r="43" spans="1:8" s="2" customFormat="1" ht="12">
      <c r="A43" s="55"/>
      <c r="B43" s="18"/>
      <c r="C43" s="18"/>
      <c r="D43" s="18"/>
      <c r="E43" s="56"/>
      <c r="F43" s="56"/>
    </row>
    <row r="44" spans="1:8" s="2" customFormat="1" ht="12">
      <c r="A44" s="55"/>
      <c r="B44" s="18"/>
      <c r="C44" s="18"/>
      <c r="D44" s="18"/>
      <c r="E44" s="56"/>
      <c r="F44" s="56"/>
    </row>
    <row r="45" spans="1:8" s="2" customFormat="1" ht="12">
      <c r="A45" s="55"/>
      <c r="B45" s="18"/>
      <c r="C45" s="18"/>
      <c r="D45" s="18"/>
      <c r="E45" s="56"/>
      <c r="F45" s="56"/>
    </row>
    <row r="46" spans="1:8" s="2" customFormat="1" ht="12">
      <c r="A46" s="55"/>
      <c r="B46" s="18"/>
      <c r="C46" s="18"/>
      <c r="D46" s="18"/>
      <c r="E46" s="56"/>
      <c r="F46" s="56"/>
    </row>
    <row r="47" spans="1:8" s="2" customFormat="1" ht="12">
      <c r="A47" s="55"/>
      <c r="B47" s="18"/>
      <c r="C47" s="18"/>
      <c r="D47" s="18"/>
      <c r="E47" s="56"/>
      <c r="F47" s="56"/>
    </row>
    <row r="48" spans="1:8" s="2" customFormat="1" ht="12">
      <c r="A48" s="55"/>
      <c r="B48" s="18"/>
      <c r="C48" s="18"/>
      <c r="D48" s="18"/>
      <c r="E48" s="56"/>
      <c r="F48" s="56"/>
    </row>
    <row r="49" spans="1:6" s="2" customFormat="1" ht="12">
      <c r="A49" s="55"/>
      <c r="B49" s="18"/>
      <c r="C49" s="18"/>
      <c r="D49" s="18"/>
      <c r="E49" s="56"/>
      <c r="F49" s="56"/>
    </row>
    <row r="50" spans="1:6" s="2" customFormat="1" ht="12">
      <c r="A50" s="55"/>
      <c r="B50" s="18"/>
      <c r="C50" s="18"/>
      <c r="D50" s="18"/>
      <c r="E50" s="56"/>
      <c r="F50" s="56"/>
    </row>
    <row r="51" spans="1:6">
      <c r="A51" s="57"/>
      <c r="B51" s="57"/>
      <c r="C51" s="57"/>
      <c r="D51" s="18"/>
      <c r="E51" s="56"/>
      <c r="F51" s="58"/>
    </row>
  </sheetData>
  <mergeCells count="19">
    <mergeCell ref="H15:H16"/>
    <mergeCell ref="A13:G13"/>
    <mergeCell ref="A14:G14"/>
    <mergeCell ref="A1:G1"/>
    <mergeCell ref="A15:A16"/>
    <mergeCell ref="B15:B16"/>
    <mergeCell ref="C15:C16"/>
    <mergeCell ref="D15:D16"/>
    <mergeCell ref="E15:E16"/>
    <mergeCell ref="F15:F16"/>
    <mergeCell ref="A3:A4"/>
    <mergeCell ref="B3:B4"/>
    <mergeCell ref="C3:C4"/>
    <mergeCell ref="D3:D4"/>
    <mergeCell ref="E3:E4"/>
    <mergeCell ref="F3:F4"/>
    <mergeCell ref="G3:G4"/>
    <mergeCell ref="A2:G2"/>
    <mergeCell ref="G15:G16"/>
  </mergeCells>
  <pageMargins left="0.59055118110236227" right="0.59055118110236227" top="0.74803149606299213" bottom="0.59055118110236227" header="0.31496062992125984" footer="0.31496062992125984"/>
  <pageSetup paperSize="9" scale="7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S53"/>
  <sheetViews>
    <sheetView topLeftCell="A42" workbookViewId="0">
      <selection activeCell="A33" sqref="A33:K66"/>
    </sheetView>
  </sheetViews>
  <sheetFormatPr defaultRowHeight="15"/>
  <cols>
    <col min="1" max="1" width="33.7109375" customWidth="1"/>
    <col min="2" max="2" width="13" customWidth="1"/>
    <col min="3" max="3" width="12.42578125" customWidth="1"/>
    <col min="4" max="4" width="12.7109375" customWidth="1"/>
    <col min="5" max="6" width="12.28515625" customWidth="1"/>
    <col min="7" max="7" width="12.5703125" customWidth="1"/>
    <col min="8" max="8" width="12.7109375" customWidth="1"/>
    <col min="9" max="11" width="12" customWidth="1"/>
  </cols>
  <sheetData>
    <row r="1" spans="1:19">
      <c r="A1" s="186" t="s">
        <v>32</v>
      </c>
      <c r="B1" s="186"/>
      <c r="C1" s="187"/>
      <c r="D1" s="187"/>
      <c r="E1" s="187"/>
      <c r="F1" s="187"/>
      <c r="G1" s="187"/>
      <c r="H1" s="187"/>
      <c r="I1" s="187"/>
      <c r="J1" s="142"/>
      <c r="K1" s="174" t="s">
        <v>33</v>
      </c>
      <c r="L1" s="5"/>
    </row>
    <row r="2" spans="1:19">
      <c r="A2" s="1"/>
      <c r="B2" s="1"/>
      <c r="K2" s="59" t="s">
        <v>34</v>
      </c>
      <c r="N2" s="57"/>
      <c r="O2" s="57"/>
      <c r="P2" s="57"/>
      <c r="Q2" s="57"/>
    </row>
    <row r="3" spans="1:19" s="60" customFormat="1" ht="9.75">
      <c r="A3" s="217" t="s">
        <v>2</v>
      </c>
      <c r="B3" s="217" t="s">
        <v>35</v>
      </c>
      <c r="C3" s="215" t="s">
        <v>36</v>
      </c>
      <c r="D3" s="215" t="s">
        <v>37</v>
      </c>
      <c r="E3" s="206" t="s">
        <v>38</v>
      </c>
      <c r="F3" s="206" t="s">
        <v>174</v>
      </c>
      <c r="G3" s="221" t="s">
        <v>175</v>
      </c>
      <c r="H3" s="221" t="s">
        <v>176</v>
      </c>
      <c r="I3" s="207" t="s">
        <v>177</v>
      </c>
      <c r="J3" s="207" t="s">
        <v>178</v>
      </c>
      <c r="K3" s="204" t="s">
        <v>179</v>
      </c>
      <c r="N3" s="61"/>
      <c r="O3" s="62"/>
      <c r="P3" s="62"/>
      <c r="Q3" s="62"/>
      <c r="R3" s="63"/>
    </row>
    <row r="4" spans="1:19" s="60" customFormat="1" ht="9.75">
      <c r="A4" s="218"/>
      <c r="B4" s="190"/>
      <c r="C4" s="219"/>
      <c r="D4" s="219"/>
      <c r="E4" s="220"/>
      <c r="F4" s="190"/>
      <c r="G4" s="222"/>
      <c r="H4" s="222"/>
      <c r="I4" s="223"/>
      <c r="J4" s="194"/>
      <c r="K4" s="211"/>
      <c r="N4" s="64"/>
      <c r="O4" s="167" t="s">
        <v>39</v>
      </c>
      <c r="P4" s="167" t="s">
        <v>40</v>
      </c>
      <c r="Q4" s="167" t="s">
        <v>41</v>
      </c>
      <c r="R4" s="167" t="s">
        <v>42</v>
      </c>
      <c r="S4" s="167" t="s">
        <v>199</v>
      </c>
    </row>
    <row r="5" spans="1:19" s="2" customFormat="1" ht="12">
      <c r="A5" s="47" t="s">
        <v>5</v>
      </c>
      <c r="B5" s="25">
        <f>B7+B8</f>
        <v>100145</v>
      </c>
      <c r="C5" s="25">
        <f>C7+C8</f>
        <v>110936.84</v>
      </c>
      <c r="D5" s="48">
        <f>D7+D8</f>
        <v>126315.9</v>
      </c>
      <c r="E5" s="48">
        <f>E7+E8</f>
        <v>120315.5</v>
      </c>
      <c r="F5" s="48">
        <f>F7+F8</f>
        <v>124314.8</v>
      </c>
      <c r="G5" s="10">
        <f>F5/B5*100</f>
        <v>124.13480453342653</v>
      </c>
      <c r="H5" s="65">
        <f>F5/C5*100</f>
        <v>112.05907794020453</v>
      </c>
      <c r="I5" s="10">
        <f>F5/D5*100</f>
        <v>98.415797219510765</v>
      </c>
      <c r="J5" s="9">
        <f>F5/E5*100</f>
        <v>103.32401062207279</v>
      </c>
      <c r="K5" s="10">
        <f>F5/F10*100</f>
        <v>46.04074509722588</v>
      </c>
      <c r="N5" s="67"/>
      <c r="O5" s="168">
        <v>322863</v>
      </c>
      <c r="P5" s="168">
        <v>277031.57</v>
      </c>
      <c r="Q5" s="168">
        <v>296656.7</v>
      </c>
      <c r="R5" s="168">
        <v>288045.90000000002</v>
      </c>
      <c r="S5" s="168">
        <v>270010.40000000002</v>
      </c>
    </row>
    <row r="6" spans="1:19" s="2" customFormat="1" ht="12">
      <c r="A6" s="17" t="s">
        <v>6</v>
      </c>
      <c r="B6" s="13"/>
      <c r="C6" s="13"/>
      <c r="D6" s="44"/>
      <c r="E6" s="44"/>
      <c r="F6" s="44"/>
      <c r="G6" s="16"/>
      <c r="H6" s="68"/>
      <c r="I6" s="16"/>
      <c r="J6" s="15"/>
      <c r="K6" s="16"/>
      <c r="N6" s="67"/>
      <c r="O6" s="67"/>
      <c r="P6" s="67"/>
      <c r="Q6" s="69"/>
      <c r="R6" s="70"/>
      <c r="S6" s="169"/>
    </row>
    <row r="7" spans="1:19" s="2" customFormat="1" ht="12">
      <c r="A7" s="17" t="s">
        <v>7</v>
      </c>
      <c r="B7" s="17">
        <v>72872</v>
      </c>
      <c r="C7" s="71">
        <v>88334.47</v>
      </c>
      <c r="D7" s="12">
        <v>104151.5</v>
      </c>
      <c r="E7" s="12">
        <v>97266.1</v>
      </c>
      <c r="F7" s="147">
        <v>111796.3</v>
      </c>
      <c r="G7" s="10">
        <f>F7/B7*100</f>
        <v>153.4146174113514</v>
      </c>
      <c r="H7" s="65">
        <f>F7/C7*100</f>
        <v>126.56022048923823</v>
      </c>
      <c r="I7" s="10">
        <f>F7/D7*100</f>
        <v>107.34007671516974</v>
      </c>
      <c r="J7" s="66">
        <f t="shared" ref="J7:J10" si="0">F7/E7*100</f>
        <v>114.93860656487718</v>
      </c>
      <c r="K7" s="166">
        <f>F7/F10*100</f>
        <v>41.404442199263435</v>
      </c>
      <c r="N7" s="67"/>
      <c r="O7" s="67"/>
      <c r="P7" s="67"/>
      <c r="Q7" s="69"/>
      <c r="R7" s="70"/>
    </row>
    <row r="8" spans="1:19" s="2" customFormat="1" ht="12">
      <c r="A8" s="20" t="s">
        <v>8</v>
      </c>
      <c r="B8" s="20">
        <v>27273</v>
      </c>
      <c r="C8" s="72">
        <v>22602.37</v>
      </c>
      <c r="D8" s="21">
        <v>22164.400000000001</v>
      </c>
      <c r="E8" s="21">
        <v>23049.4</v>
      </c>
      <c r="F8" s="48">
        <v>12518.5</v>
      </c>
      <c r="G8" s="10">
        <f>F8/B8*100</f>
        <v>45.900707659590076</v>
      </c>
      <c r="H8" s="65">
        <f>F8/C8*100</f>
        <v>55.385784765048975</v>
      </c>
      <c r="I8" s="10">
        <f>F8/D8*100</f>
        <v>56.480211510349932</v>
      </c>
      <c r="J8" s="66">
        <f t="shared" si="0"/>
        <v>54.311608978975592</v>
      </c>
      <c r="K8" s="66">
        <f>F8/F10*100</f>
        <v>4.636302897962449</v>
      </c>
      <c r="N8" s="61"/>
      <c r="O8" s="62"/>
      <c r="P8" s="62"/>
      <c r="Q8" s="62"/>
      <c r="R8" s="70"/>
    </row>
    <row r="9" spans="1:19" s="2" customFormat="1" ht="12">
      <c r="A9" s="47" t="s">
        <v>9</v>
      </c>
      <c r="B9" s="47">
        <v>222718</v>
      </c>
      <c r="C9" s="72">
        <v>166094.73000000001</v>
      </c>
      <c r="D9" s="21">
        <v>170340.8</v>
      </c>
      <c r="E9" s="21">
        <v>167730.4</v>
      </c>
      <c r="F9" s="48">
        <v>145695.6</v>
      </c>
      <c r="G9" s="10">
        <f>F9/B9*100</f>
        <v>65.417074506775378</v>
      </c>
      <c r="H9" s="65">
        <f>F9/C9*100</f>
        <v>87.718376133908635</v>
      </c>
      <c r="I9" s="10">
        <f>F9/D9*100</f>
        <v>85.531827959009249</v>
      </c>
      <c r="J9" s="66">
        <f t="shared" si="0"/>
        <v>86.862965807033206</v>
      </c>
      <c r="K9" s="66">
        <f>F9/F10*100</f>
        <v>53.959254902774113</v>
      </c>
      <c r="N9" s="64"/>
      <c r="O9" s="61"/>
      <c r="P9" s="61"/>
      <c r="Q9" s="69"/>
      <c r="R9" s="70"/>
    </row>
    <row r="10" spans="1:19" s="37" customFormat="1" ht="12">
      <c r="A10" s="26" t="s">
        <v>10</v>
      </c>
      <c r="B10" s="27">
        <f>B5+B9</f>
        <v>322863</v>
      </c>
      <c r="C10" s="73">
        <f>C5+C9</f>
        <v>277031.57</v>
      </c>
      <c r="D10" s="27">
        <f>D5+D9</f>
        <v>296656.69999999995</v>
      </c>
      <c r="E10" s="27">
        <f>E5+E9</f>
        <v>288045.90000000002</v>
      </c>
      <c r="F10" s="27">
        <f>F5+F9</f>
        <v>270010.40000000002</v>
      </c>
      <c r="G10" s="28">
        <f>F10/B10*100</f>
        <v>83.63002264118218</v>
      </c>
      <c r="H10" s="74">
        <f>F10/C10*100</f>
        <v>97.465570440220944</v>
      </c>
      <c r="I10" s="28">
        <f>F10/D10*100</f>
        <v>91.017799362023538</v>
      </c>
      <c r="J10" s="28">
        <f t="shared" si="0"/>
        <v>93.738671510339159</v>
      </c>
      <c r="K10" s="40">
        <f>F10/F10*100</f>
        <v>100</v>
      </c>
    </row>
    <row r="15" spans="1:19" s="60" customFormat="1" ht="9.75"/>
    <row r="16" spans="1:19" s="60" customFormat="1" ht="9.75"/>
    <row r="28" spans="1:7">
      <c r="A28" s="76"/>
      <c r="B28" s="76"/>
      <c r="C28" s="76"/>
      <c r="D28" s="76"/>
      <c r="E28" s="76"/>
      <c r="F28" s="76"/>
      <c r="G28" s="76"/>
    </row>
    <row r="29" spans="1:7">
      <c r="A29" s="76"/>
      <c r="B29" s="76"/>
      <c r="C29" s="76"/>
      <c r="D29" s="76"/>
      <c r="E29" s="76"/>
      <c r="F29" s="76"/>
      <c r="G29" s="76"/>
    </row>
    <row r="30" spans="1:7">
      <c r="A30" s="76"/>
      <c r="B30" s="76"/>
      <c r="C30" s="76"/>
      <c r="D30" s="76"/>
      <c r="E30" s="76"/>
      <c r="F30" s="76"/>
      <c r="G30" s="76"/>
    </row>
    <row r="31" spans="1:7">
      <c r="A31" s="76"/>
      <c r="B31" s="76"/>
      <c r="C31" s="76"/>
      <c r="D31" s="76"/>
      <c r="E31" s="76"/>
      <c r="F31" s="76"/>
      <c r="G31" s="76"/>
    </row>
    <row r="33" spans="1:12">
      <c r="K33" s="5" t="s">
        <v>43</v>
      </c>
    </row>
    <row r="34" spans="1:12">
      <c r="A34" s="186" t="s">
        <v>44</v>
      </c>
      <c r="B34" s="187"/>
      <c r="C34" s="187"/>
      <c r="D34" s="187"/>
      <c r="E34" s="187"/>
      <c r="F34" s="187"/>
      <c r="G34" s="187"/>
      <c r="H34" s="187"/>
      <c r="I34" s="187"/>
      <c r="J34" s="187"/>
      <c r="K34" s="152"/>
      <c r="L34" s="152"/>
    </row>
    <row r="35" spans="1:12">
      <c r="K35" s="59" t="s">
        <v>34</v>
      </c>
    </row>
    <row r="36" spans="1:12">
      <c r="A36" s="214" t="s">
        <v>11</v>
      </c>
      <c r="B36" s="215" t="s">
        <v>35</v>
      </c>
      <c r="C36" s="215" t="s">
        <v>45</v>
      </c>
      <c r="D36" s="208" t="s">
        <v>46</v>
      </c>
      <c r="E36" s="208" t="s">
        <v>38</v>
      </c>
      <c r="F36" s="208" t="s">
        <v>180</v>
      </c>
      <c r="G36" s="212" t="s">
        <v>181</v>
      </c>
      <c r="H36" s="207" t="s">
        <v>182</v>
      </c>
      <c r="I36" s="209" t="s">
        <v>183</v>
      </c>
      <c r="J36" s="209" t="s">
        <v>184</v>
      </c>
      <c r="K36" s="204" t="s">
        <v>185</v>
      </c>
    </row>
    <row r="37" spans="1:12">
      <c r="A37" s="190"/>
      <c r="B37" s="216"/>
      <c r="C37" s="216"/>
      <c r="D37" s="190"/>
      <c r="E37" s="190"/>
      <c r="F37" s="190"/>
      <c r="G37" s="213"/>
      <c r="H37" s="194"/>
      <c r="I37" s="210"/>
      <c r="J37" s="210"/>
      <c r="K37" s="205"/>
    </row>
    <row r="38" spans="1:12">
      <c r="A38" s="38" t="s">
        <v>16</v>
      </c>
      <c r="B38" s="38">
        <v>27998</v>
      </c>
      <c r="C38" s="72">
        <v>34103.81</v>
      </c>
      <c r="D38" s="72">
        <v>35128.199999999997</v>
      </c>
      <c r="E38" s="72">
        <v>30191.7</v>
      </c>
      <c r="F38" s="72">
        <f>(32956.5+405.2+117.6)</f>
        <v>33479.299999999996</v>
      </c>
      <c r="G38" s="40">
        <f>F38/B38*100</f>
        <v>119.57746981927279</v>
      </c>
      <c r="H38" s="40">
        <f>F38/C38*100</f>
        <v>98.168796976056342</v>
      </c>
      <c r="I38" s="40">
        <f>F38/D38*100</f>
        <v>95.306050409642395</v>
      </c>
      <c r="J38" s="16">
        <f>F38/E38*100</f>
        <v>110.88908541089107</v>
      </c>
      <c r="K38" s="12">
        <f>F38/F49*100</f>
        <v>12.507817549417746</v>
      </c>
    </row>
    <row r="39" spans="1:12">
      <c r="A39" s="43" t="s">
        <v>17</v>
      </c>
      <c r="B39" s="43">
        <v>519</v>
      </c>
      <c r="C39" s="72">
        <v>543.51</v>
      </c>
      <c r="D39" s="72">
        <v>573</v>
      </c>
      <c r="E39" s="72">
        <v>573</v>
      </c>
      <c r="F39" s="72">
        <v>561</v>
      </c>
      <c r="G39" s="40">
        <f>F39/B39*100</f>
        <v>108.09248554913296</v>
      </c>
      <c r="H39" s="40">
        <f t="shared" ref="H39:H49" si="1">F39/C39*100</f>
        <v>103.21797207043109</v>
      </c>
      <c r="I39" s="40">
        <f t="shared" ref="I39:I49" si="2">F39/D39*100</f>
        <v>97.905759162303667</v>
      </c>
      <c r="J39" s="16">
        <f t="shared" ref="J39:J49" si="3">F39/E39*100</f>
        <v>97.905759162303667</v>
      </c>
      <c r="K39" s="12">
        <f>F39/F49*100</f>
        <v>0.20958878008869231</v>
      </c>
    </row>
    <row r="40" spans="1:12" ht="24.75">
      <c r="A40" s="45" t="s">
        <v>18</v>
      </c>
      <c r="B40" s="45">
        <v>1258</v>
      </c>
      <c r="C40" s="72">
        <v>297.42</v>
      </c>
      <c r="D40" s="72">
        <v>237.6</v>
      </c>
      <c r="E40" s="72">
        <v>343</v>
      </c>
      <c r="F40" s="72">
        <v>264.39999999999998</v>
      </c>
      <c r="G40" s="40">
        <f t="shared" ref="G40:G49" si="4">F40/B40*100</f>
        <v>21.017488076311604</v>
      </c>
      <c r="H40" s="40">
        <f t="shared" si="1"/>
        <v>88.8978548853473</v>
      </c>
      <c r="I40" s="40">
        <f t="shared" si="2"/>
        <v>111.27946127946127</v>
      </c>
      <c r="J40" s="16">
        <f t="shared" si="3"/>
        <v>77.084548104956269</v>
      </c>
      <c r="K40" s="12">
        <f>F40/F49*100</f>
        <v>9.8779453574777618E-2</v>
      </c>
    </row>
    <row r="41" spans="1:12">
      <c r="A41" s="46" t="s">
        <v>19</v>
      </c>
      <c r="B41" s="46">
        <v>12387</v>
      </c>
      <c r="C41" s="72">
        <v>22150.080000000002</v>
      </c>
      <c r="D41" s="72">
        <v>14860.3</v>
      </c>
      <c r="E41" s="72">
        <v>23336.5</v>
      </c>
      <c r="F41" s="72">
        <v>6693.5</v>
      </c>
      <c r="G41" s="40">
        <f t="shared" si="4"/>
        <v>54.036489868410428</v>
      </c>
      <c r="H41" s="40">
        <f t="shared" si="1"/>
        <v>30.21885248269983</v>
      </c>
      <c r="I41" s="40">
        <f t="shared" si="2"/>
        <v>45.042832244301934</v>
      </c>
      <c r="J41" s="16">
        <f t="shared" si="3"/>
        <v>28.682535941550789</v>
      </c>
      <c r="K41" s="12">
        <f>F41/F49*100</f>
        <v>2.5006818173327305</v>
      </c>
    </row>
    <row r="42" spans="1:12">
      <c r="A42" s="45" t="s">
        <v>20</v>
      </c>
      <c r="B42" s="45">
        <v>72753</v>
      </c>
      <c r="C42" s="72">
        <v>80380.56</v>
      </c>
      <c r="D42" s="72">
        <v>55779</v>
      </c>
      <c r="E42" s="72">
        <v>57796.3</v>
      </c>
      <c r="F42" s="72">
        <v>26847.599999999999</v>
      </c>
      <c r="G42" s="40">
        <f t="shared" si="4"/>
        <v>36.902395777493709</v>
      </c>
      <c r="H42" s="40">
        <f t="shared" si="1"/>
        <v>33.4006132826146</v>
      </c>
      <c r="I42" s="40">
        <f>F42/D42*100</f>
        <v>48.132092723067821</v>
      </c>
      <c r="J42" s="16">
        <f t="shared" si="3"/>
        <v>46.452108525978304</v>
      </c>
      <c r="K42" s="12">
        <f>F42/F49*100</f>
        <v>10.030224121763236</v>
      </c>
    </row>
    <row r="43" spans="1:12">
      <c r="A43" s="45" t="s">
        <v>47</v>
      </c>
      <c r="B43" s="45">
        <v>7443</v>
      </c>
      <c r="C43" s="72"/>
      <c r="D43" s="72"/>
      <c r="E43" s="72"/>
      <c r="F43" s="72"/>
      <c r="G43" s="40"/>
      <c r="H43" s="40"/>
      <c r="I43" s="40"/>
      <c r="J43" s="16"/>
      <c r="K43" s="12"/>
    </row>
    <row r="44" spans="1:12">
      <c r="A44" s="45" t="s">
        <v>21</v>
      </c>
      <c r="B44" s="45">
        <v>129013</v>
      </c>
      <c r="C44" s="72">
        <v>131198.09</v>
      </c>
      <c r="D44" s="72">
        <f>(165943.4-11811.4)</f>
        <v>154132</v>
      </c>
      <c r="E44" s="72">
        <v>150885.5</v>
      </c>
      <c r="F44" s="72">
        <v>162555.70000000001</v>
      </c>
      <c r="G44" s="40">
        <f t="shared" si="4"/>
        <v>125.99947292133351</v>
      </c>
      <c r="H44" s="40">
        <f t="shared" si="1"/>
        <v>123.90096532655318</v>
      </c>
      <c r="I44" s="40">
        <f t="shared" si="2"/>
        <v>105.46525056445127</v>
      </c>
      <c r="J44" s="16">
        <f t="shared" si="3"/>
        <v>107.7344741542428</v>
      </c>
      <c r="K44" s="12">
        <f>F44/F49*100</f>
        <v>60.730571942002562</v>
      </c>
    </row>
    <row r="45" spans="1:12">
      <c r="A45" s="45" t="s">
        <v>22</v>
      </c>
      <c r="B45" s="45">
        <v>13244</v>
      </c>
      <c r="C45" s="72">
        <v>13543.16</v>
      </c>
      <c r="D45" s="72">
        <v>15984.8</v>
      </c>
      <c r="E45" s="72">
        <v>17899.900000000001</v>
      </c>
      <c r="F45" s="72">
        <v>19878.400000000001</v>
      </c>
      <c r="G45" s="40">
        <f t="shared" si="4"/>
        <v>150.09362730292963</v>
      </c>
      <c r="H45" s="40">
        <f t="shared" si="1"/>
        <v>146.77815221853689</v>
      </c>
      <c r="I45" s="40">
        <f t="shared" si="2"/>
        <v>124.35814023322158</v>
      </c>
      <c r="J45" s="16">
        <f t="shared" si="3"/>
        <v>111.05313437505238</v>
      </c>
      <c r="K45" s="12">
        <f>F45/F49*100</f>
        <v>7.4265411873708764</v>
      </c>
    </row>
    <row r="46" spans="1:12">
      <c r="A46" s="45" t="s">
        <v>23</v>
      </c>
      <c r="B46" s="45">
        <v>21230</v>
      </c>
      <c r="C46" s="72">
        <v>4275.3599999999997</v>
      </c>
      <c r="D46" s="72">
        <v>982.8</v>
      </c>
      <c r="E46" s="72">
        <v>604.5</v>
      </c>
      <c r="F46" s="72">
        <v>67.2</v>
      </c>
      <c r="G46" s="40">
        <f t="shared" si="4"/>
        <v>0.31653320772491755</v>
      </c>
      <c r="H46" s="40">
        <f t="shared" si="1"/>
        <v>1.5717974626698106</v>
      </c>
      <c r="I46" s="40">
        <f t="shared" si="2"/>
        <v>6.8376068376068382</v>
      </c>
      <c r="J46" s="16">
        <f t="shared" si="3"/>
        <v>11.116625310173697</v>
      </c>
      <c r="K46" s="12">
        <f>F46/F49*100</f>
        <v>2.5105821786025172E-2</v>
      </c>
    </row>
    <row r="47" spans="1:12">
      <c r="A47" s="45" t="s">
        <v>24</v>
      </c>
      <c r="B47" s="45">
        <v>15541</v>
      </c>
      <c r="C47" s="72">
        <v>14423.77</v>
      </c>
      <c r="D47" s="72">
        <f>(1932.7+11811.4)</f>
        <v>13744.1</v>
      </c>
      <c r="E47" s="72">
        <v>16252.2</v>
      </c>
      <c r="F47" s="72">
        <v>17311.099999999999</v>
      </c>
      <c r="G47" s="40">
        <f t="shared" si="4"/>
        <v>111.38987195161185</v>
      </c>
      <c r="H47" s="40">
        <f t="shared" si="1"/>
        <v>120.01785940846254</v>
      </c>
      <c r="I47" s="40">
        <f t="shared" si="2"/>
        <v>125.95295435859751</v>
      </c>
      <c r="J47" s="16">
        <f t="shared" si="3"/>
        <v>106.51542560391822</v>
      </c>
      <c r="K47" s="12">
        <f>F47/F49*100</f>
        <v>6.4674016595247075</v>
      </c>
    </row>
    <row r="48" spans="1:12" ht="24.75">
      <c r="A48" s="45" t="s">
        <v>25</v>
      </c>
      <c r="B48" s="45">
        <v>93</v>
      </c>
      <c r="C48" s="72">
        <v>269.91000000000003</v>
      </c>
      <c r="D48" s="72">
        <v>204.5</v>
      </c>
      <c r="E48" s="72">
        <v>3.8</v>
      </c>
      <c r="F48" s="72">
        <v>8.8000000000000007</v>
      </c>
      <c r="G48" s="40">
        <f t="shared" si="4"/>
        <v>9.4623655913978499</v>
      </c>
      <c r="H48" s="40">
        <f t="shared" si="1"/>
        <v>3.2603460412730172</v>
      </c>
      <c r="I48" s="40">
        <f t="shared" si="2"/>
        <v>4.3031784841075797</v>
      </c>
      <c r="J48" s="16">
        <f t="shared" si="3"/>
        <v>231.57894736842107</v>
      </c>
      <c r="K48" s="12">
        <f>F48/F49*100</f>
        <v>3.2876671386461538E-3</v>
      </c>
    </row>
    <row r="49" spans="1:19">
      <c r="A49" s="50" t="s">
        <v>31</v>
      </c>
      <c r="B49" s="27">
        <f>SUM(B38:B48)</f>
        <v>301479</v>
      </c>
      <c r="C49" s="73">
        <f>SUM(C38:C48)</f>
        <v>301185.66999999993</v>
      </c>
      <c r="D49" s="73">
        <f>SUM(D38:D48)</f>
        <v>291626.29999999993</v>
      </c>
      <c r="E49" s="73">
        <f>SUM(E38:E48)</f>
        <v>297886.40000000002</v>
      </c>
      <c r="F49" s="73">
        <f>SUM(F38:F48)</f>
        <v>267667</v>
      </c>
      <c r="G49" s="28">
        <f t="shared" si="4"/>
        <v>88.784625131435362</v>
      </c>
      <c r="H49" s="28">
        <f t="shared" si="1"/>
        <v>88.871094033125829</v>
      </c>
      <c r="I49" s="28">
        <f t="shared" si="2"/>
        <v>91.784245796761155</v>
      </c>
      <c r="J49" s="75">
        <f t="shared" si="3"/>
        <v>89.855394539663436</v>
      </c>
      <c r="K49" s="77">
        <f>SUM(K38:K48)</f>
        <v>100</v>
      </c>
    </row>
    <row r="51" spans="1:19">
      <c r="O51" s="170" t="s">
        <v>48</v>
      </c>
      <c r="P51" s="171" t="s">
        <v>49</v>
      </c>
      <c r="Q51" s="171" t="s">
        <v>41</v>
      </c>
      <c r="R51" s="171" t="s">
        <v>42</v>
      </c>
      <c r="S51" s="170" t="s">
        <v>199</v>
      </c>
    </row>
    <row r="52" spans="1:19">
      <c r="O52" s="170">
        <v>301479</v>
      </c>
      <c r="P52" s="171">
        <v>301185.7</v>
      </c>
      <c r="Q52" s="171">
        <v>291626.3</v>
      </c>
      <c r="R52" s="171">
        <v>297886.40000000002</v>
      </c>
      <c r="S52" s="170">
        <v>267667</v>
      </c>
    </row>
    <row r="53" spans="1:19">
      <c r="P53" s="57"/>
      <c r="Q53" s="57"/>
      <c r="R53" s="57"/>
      <c r="S53" s="57"/>
    </row>
  </sheetData>
  <mergeCells count="24">
    <mergeCell ref="A1:I1"/>
    <mergeCell ref="A3:A4"/>
    <mergeCell ref="B3:B4"/>
    <mergeCell ref="C3:C4"/>
    <mergeCell ref="D3:D4"/>
    <mergeCell ref="E3:E4"/>
    <mergeCell ref="G3:G4"/>
    <mergeCell ref="H3:H4"/>
    <mergeCell ref="I3:I4"/>
    <mergeCell ref="K36:K37"/>
    <mergeCell ref="F3:F4"/>
    <mergeCell ref="J3:J4"/>
    <mergeCell ref="F36:F37"/>
    <mergeCell ref="J36:J37"/>
    <mergeCell ref="K3:K4"/>
    <mergeCell ref="G36:G37"/>
    <mergeCell ref="H36:H37"/>
    <mergeCell ref="I36:I37"/>
    <mergeCell ref="A34:J34"/>
    <mergeCell ref="A36:A37"/>
    <mergeCell ref="B36:B37"/>
    <mergeCell ref="C36:C37"/>
    <mergeCell ref="D36:D37"/>
    <mergeCell ref="E36:E37"/>
  </mergeCells>
  <pageMargins left="0.7" right="0.7" top="0.75" bottom="0.75" header="0.3" footer="0.3"/>
  <pageSetup paperSize="9" scale="80" orientation="landscape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N37"/>
  <sheetViews>
    <sheetView zoomScale="75" zoomScaleNormal="75" workbookViewId="0">
      <selection sqref="A1:L37"/>
    </sheetView>
  </sheetViews>
  <sheetFormatPr defaultColWidth="27.140625" defaultRowHeight="15"/>
  <cols>
    <col min="1" max="1" width="27.140625" style="6"/>
    <col min="2" max="2" width="34" style="79" customWidth="1"/>
    <col min="3" max="3" width="10.42578125" style="79" customWidth="1"/>
    <col min="4" max="5" width="10.7109375" style="6" customWidth="1"/>
    <col min="6" max="6" width="11.140625" style="80" customWidth="1"/>
    <col min="7" max="7" width="10.7109375" style="6" customWidth="1"/>
    <col min="8" max="8" width="10.5703125" style="81" customWidth="1"/>
    <col min="9" max="9" width="10.7109375" style="82" customWidth="1"/>
    <col min="10" max="10" width="10.28515625" style="82" customWidth="1"/>
    <col min="11" max="11" width="10.42578125" style="83" customWidth="1"/>
    <col min="12" max="12" width="10.42578125" customWidth="1"/>
    <col min="13" max="13" width="12.140625" customWidth="1"/>
  </cols>
  <sheetData>
    <row r="1" spans="1:14" ht="15.75">
      <c r="A1" s="226" t="s">
        <v>186</v>
      </c>
      <c r="B1" s="187"/>
      <c r="C1" s="187"/>
      <c r="D1" s="187"/>
      <c r="E1" s="187"/>
      <c r="F1" s="187"/>
      <c r="G1" s="187"/>
      <c r="H1" s="187"/>
      <c r="I1" s="187"/>
      <c r="J1" s="187"/>
      <c r="L1" s="4" t="s">
        <v>50</v>
      </c>
      <c r="M1" s="4"/>
    </row>
    <row r="2" spans="1:14" ht="15.75">
      <c r="A2" s="84"/>
      <c r="D2" s="85"/>
      <c r="E2" s="85"/>
    </row>
    <row r="3" spans="1:14" s="60" customFormat="1" ht="8.25" customHeight="1">
      <c r="A3" s="84"/>
      <c r="B3" s="86"/>
      <c r="C3" s="86"/>
      <c r="D3" s="87"/>
      <c r="E3" s="87"/>
      <c r="F3" s="88"/>
      <c r="G3" s="89"/>
      <c r="H3" s="90"/>
      <c r="I3" s="91"/>
      <c r="J3" s="91"/>
      <c r="K3" s="92"/>
      <c r="L3" s="122" t="s">
        <v>192</v>
      </c>
    </row>
    <row r="4" spans="1:14" s="60" customFormat="1" ht="32.25" customHeight="1">
      <c r="A4" s="93" t="s">
        <v>51</v>
      </c>
      <c r="B4" s="93" t="s">
        <v>52</v>
      </c>
      <c r="C4" s="227" t="s">
        <v>54</v>
      </c>
      <c r="D4" s="227" t="s">
        <v>170</v>
      </c>
      <c r="E4" s="227" t="s">
        <v>53</v>
      </c>
      <c r="F4" s="227" t="s">
        <v>187</v>
      </c>
      <c r="G4" s="231" t="s">
        <v>188</v>
      </c>
      <c r="H4" s="232"/>
      <c r="I4" s="233" t="s">
        <v>189</v>
      </c>
      <c r="J4" s="234"/>
      <c r="K4" s="224" t="s">
        <v>190</v>
      </c>
      <c r="L4" s="225"/>
    </row>
    <row r="5" spans="1:14" s="60" customFormat="1" ht="57" customHeight="1">
      <c r="A5" s="94"/>
      <c r="B5" s="95"/>
      <c r="C5" s="228"/>
      <c r="D5" s="229"/>
      <c r="E5" s="230"/>
      <c r="F5" s="228"/>
      <c r="G5" s="148" t="s">
        <v>55</v>
      </c>
      <c r="H5" s="97" t="s">
        <v>56</v>
      </c>
      <c r="I5" s="148" t="s">
        <v>55</v>
      </c>
      <c r="J5" s="97" t="s">
        <v>56</v>
      </c>
      <c r="K5" s="148" t="s">
        <v>55</v>
      </c>
      <c r="L5" s="97" t="s">
        <v>56</v>
      </c>
    </row>
    <row r="6" spans="1:14" s="82" customFormat="1" ht="11.25">
      <c r="A6" s="98" t="s">
        <v>57</v>
      </c>
      <c r="B6" s="99" t="s">
        <v>58</v>
      </c>
      <c r="C6" s="100">
        <f>C7+C11+C16+C19+C23+C24+C25+C26+C27+C22+C28+C31+C10</f>
        <v>120315.50000000004</v>
      </c>
      <c r="D6" s="101">
        <f>D7+D11+D16+D19+D23+D24+D25+D26+D27+D22+D28+D10</f>
        <v>128587</v>
      </c>
      <c r="E6" s="100">
        <f>E7+E11+E16+E19+E23+E24+E25+E26+E27+E22+E28+E31+E10</f>
        <v>149041.60000000001</v>
      </c>
      <c r="F6" s="100">
        <f>F7+F11+F16+F19+F23+F24+F25+F26+F27+F22+F28+F31+F10</f>
        <v>124314.79999999999</v>
      </c>
      <c r="G6" s="101">
        <f>F6-D6</f>
        <v>-4272.2000000000116</v>
      </c>
      <c r="H6" s="101">
        <f t="shared" ref="H6:H37" si="0">(F6/D6)*100</f>
        <v>96.677580159736195</v>
      </c>
      <c r="I6" s="101">
        <f>F6-E6</f>
        <v>-24726.800000000017</v>
      </c>
      <c r="J6" s="101">
        <f>(F6/E6)*100</f>
        <v>83.409464203282838</v>
      </c>
      <c r="K6" s="101">
        <f t="shared" ref="K6:K37" si="1">F6-C6</f>
        <v>3999.2999999999447</v>
      </c>
      <c r="L6" s="101">
        <f t="shared" ref="L6:L20" si="2">(F6/C6)*100</f>
        <v>103.32401062207275</v>
      </c>
      <c r="M6" s="102"/>
      <c r="N6" s="102"/>
    </row>
    <row r="7" spans="1:14" s="60" customFormat="1" ht="15.75" customHeight="1">
      <c r="A7" s="103" t="s">
        <v>59</v>
      </c>
      <c r="B7" s="104" t="s">
        <v>60</v>
      </c>
      <c r="C7" s="107">
        <f>C8+C9</f>
        <v>88658.8</v>
      </c>
      <c r="D7" s="106">
        <f>D8+D9</f>
        <v>93950</v>
      </c>
      <c r="E7" s="105">
        <f>E8+E9</f>
        <v>114215.2</v>
      </c>
      <c r="F7" s="107">
        <f>F8+F9</f>
        <v>101137.9</v>
      </c>
      <c r="G7" s="106">
        <f t="shared" ref="G7:G37" si="3">F7-D7</f>
        <v>7187.8999999999942</v>
      </c>
      <c r="H7" s="106">
        <f t="shared" si="0"/>
        <v>107.65077168706758</v>
      </c>
      <c r="I7" s="108">
        <f t="shared" ref="I7:I37" si="4">F7-E7</f>
        <v>-13077.300000000003</v>
      </c>
      <c r="J7" s="108">
        <f t="shared" ref="J7:J37" si="5">(F7/E7)*100</f>
        <v>88.550298033886904</v>
      </c>
      <c r="K7" s="106">
        <f t="shared" si="1"/>
        <v>12479.099999999991</v>
      </c>
      <c r="L7" s="106">
        <f t="shared" si="2"/>
        <v>114.07542172914589</v>
      </c>
    </row>
    <row r="8" spans="1:14" s="60" customFormat="1" ht="16.5" hidden="1" customHeight="1">
      <c r="A8" s="103" t="s">
        <v>61</v>
      </c>
      <c r="B8" s="104" t="s">
        <v>62</v>
      </c>
      <c r="C8" s="107">
        <v>0</v>
      </c>
      <c r="D8" s="106"/>
      <c r="E8" s="105"/>
      <c r="F8" s="107"/>
      <c r="G8" s="106"/>
      <c r="H8" s="106"/>
      <c r="I8" s="108"/>
      <c r="J8" s="108"/>
      <c r="K8" s="106"/>
      <c r="L8" s="106"/>
    </row>
    <row r="9" spans="1:14" s="60" customFormat="1" ht="16.5" customHeight="1">
      <c r="A9" s="103" t="s">
        <v>63</v>
      </c>
      <c r="B9" s="104" t="s">
        <v>64</v>
      </c>
      <c r="C9" s="107">
        <v>88658.8</v>
      </c>
      <c r="D9" s="106">
        <v>93950</v>
      </c>
      <c r="E9" s="105">
        <v>114215.2</v>
      </c>
      <c r="F9" s="107">
        <v>101137.9</v>
      </c>
      <c r="G9" s="106">
        <f>F9-D9</f>
        <v>7187.8999999999942</v>
      </c>
      <c r="H9" s="106">
        <f>(F9/D9)*100</f>
        <v>107.65077168706758</v>
      </c>
      <c r="I9" s="108">
        <f>F9-E9</f>
        <v>-13077.300000000003</v>
      </c>
      <c r="J9" s="108">
        <f>(F9/E9)*100</f>
        <v>88.550298033886904</v>
      </c>
      <c r="K9" s="106">
        <f>F9-C9</f>
        <v>12479.099999999991</v>
      </c>
      <c r="L9" s="106">
        <f>(F9/C9)*100</f>
        <v>114.07542172914589</v>
      </c>
    </row>
    <row r="10" spans="1:14" s="60" customFormat="1" ht="22.5" customHeight="1">
      <c r="A10" s="103" t="s">
        <v>65</v>
      </c>
      <c r="B10" s="104" t="s">
        <v>66</v>
      </c>
      <c r="C10" s="107">
        <v>2378.6</v>
      </c>
      <c r="D10" s="106">
        <v>2722.9</v>
      </c>
      <c r="E10" s="105">
        <v>3137.5</v>
      </c>
      <c r="F10" s="107">
        <v>3274.2</v>
      </c>
      <c r="G10" s="106">
        <f>F10-D10</f>
        <v>551.29999999999973</v>
      </c>
      <c r="H10" s="106">
        <f>(F10/D10)*100</f>
        <v>120.24679569576553</v>
      </c>
      <c r="I10" s="108">
        <f>F10-E10</f>
        <v>136.69999999999982</v>
      </c>
      <c r="J10" s="108">
        <f>(F10/E10)*100</f>
        <v>104.35697211155377</v>
      </c>
      <c r="K10" s="106">
        <f>F10-C10</f>
        <v>895.59999999999991</v>
      </c>
      <c r="L10" s="106">
        <f>(F10/C10)*100</f>
        <v>137.6524005717649</v>
      </c>
    </row>
    <row r="11" spans="1:14" s="60" customFormat="1" ht="16.5" customHeight="1">
      <c r="A11" s="103" t="s">
        <v>67</v>
      </c>
      <c r="B11" s="104" t="s">
        <v>68</v>
      </c>
      <c r="C11" s="105">
        <f>C12+C13+C14+C15</f>
        <v>2272.6</v>
      </c>
      <c r="D11" s="106">
        <f>D12+D13+D14+D15</f>
        <v>2143</v>
      </c>
      <c r="E11" s="105">
        <f>E12+E13+E14+E15</f>
        <v>2143</v>
      </c>
      <c r="F11" s="105">
        <f>F12+F13+F14+F15</f>
        <v>2080.4</v>
      </c>
      <c r="G11" s="106">
        <f t="shared" si="3"/>
        <v>-62.599999999999909</v>
      </c>
      <c r="H11" s="106">
        <f t="shared" si="0"/>
        <v>97.078861409239394</v>
      </c>
      <c r="I11" s="108">
        <f t="shared" si="4"/>
        <v>-62.599999999999909</v>
      </c>
      <c r="J11" s="108">
        <f t="shared" si="5"/>
        <v>97.078861409239394</v>
      </c>
      <c r="K11" s="106">
        <f t="shared" si="1"/>
        <v>-192.19999999999982</v>
      </c>
      <c r="L11" s="106">
        <f t="shared" si="2"/>
        <v>91.542726392677991</v>
      </c>
    </row>
    <row r="12" spans="1:14" s="60" customFormat="1" ht="24" hidden="1" customHeight="1">
      <c r="A12" s="103" t="s">
        <v>69</v>
      </c>
      <c r="B12" s="104" t="s">
        <v>70</v>
      </c>
      <c r="C12" s="107">
        <v>0</v>
      </c>
      <c r="D12" s="103"/>
      <c r="E12" s="105"/>
      <c r="F12" s="107"/>
      <c r="G12" s="106"/>
      <c r="H12" s="106"/>
      <c r="I12" s="108"/>
      <c r="J12" s="108"/>
      <c r="K12" s="106"/>
      <c r="L12" s="106"/>
    </row>
    <row r="13" spans="1:14" s="60" customFormat="1" ht="21.75" customHeight="1">
      <c r="A13" s="103" t="s">
        <v>71</v>
      </c>
      <c r="B13" s="104" t="s">
        <v>72</v>
      </c>
      <c r="C13" s="107">
        <v>2254.6</v>
      </c>
      <c r="D13" s="106">
        <v>2111</v>
      </c>
      <c r="E13" s="105">
        <v>2111</v>
      </c>
      <c r="F13" s="107">
        <v>2062.5</v>
      </c>
      <c r="G13" s="106">
        <f t="shared" si="3"/>
        <v>-48.5</v>
      </c>
      <c r="H13" s="106">
        <f t="shared" si="0"/>
        <v>97.702510658455708</v>
      </c>
      <c r="I13" s="108">
        <f t="shared" si="4"/>
        <v>-48.5</v>
      </c>
      <c r="J13" s="108">
        <f t="shared" si="5"/>
        <v>97.702510658455708</v>
      </c>
      <c r="K13" s="106">
        <f t="shared" si="1"/>
        <v>-192.09999999999991</v>
      </c>
      <c r="L13" s="106">
        <f t="shared" si="2"/>
        <v>91.479641621573677</v>
      </c>
    </row>
    <row r="14" spans="1:14" s="60" customFormat="1" ht="15.75" customHeight="1">
      <c r="A14" s="103" t="s">
        <v>73</v>
      </c>
      <c r="B14" s="104" t="s">
        <v>74</v>
      </c>
      <c r="C14" s="107">
        <v>18</v>
      </c>
      <c r="D14" s="106">
        <v>20</v>
      </c>
      <c r="E14" s="105">
        <v>20</v>
      </c>
      <c r="F14" s="107">
        <v>17.899999999999999</v>
      </c>
      <c r="G14" s="105">
        <f t="shared" si="3"/>
        <v>-2.1000000000000014</v>
      </c>
      <c r="H14" s="106">
        <f t="shared" si="0"/>
        <v>89.499999999999986</v>
      </c>
      <c r="I14" s="109">
        <f t="shared" si="4"/>
        <v>-2.1000000000000014</v>
      </c>
      <c r="J14" s="108">
        <f t="shared" si="5"/>
        <v>89.499999999999986</v>
      </c>
      <c r="K14" s="110">
        <f t="shared" si="1"/>
        <v>-0.10000000000000142</v>
      </c>
      <c r="L14" s="106">
        <f t="shared" si="2"/>
        <v>99.444444444444429</v>
      </c>
    </row>
    <row r="15" spans="1:14" s="60" customFormat="1" ht="24" customHeight="1">
      <c r="A15" s="103" t="s">
        <v>75</v>
      </c>
      <c r="B15" s="104" t="s">
        <v>76</v>
      </c>
      <c r="C15" s="107">
        <v>0</v>
      </c>
      <c r="D15" s="106">
        <v>12</v>
      </c>
      <c r="E15" s="105">
        <v>12</v>
      </c>
      <c r="F15" s="107">
        <v>0</v>
      </c>
      <c r="G15" s="105">
        <f t="shared" si="3"/>
        <v>-12</v>
      </c>
      <c r="H15" s="106">
        <f t="shared" si="0"/>
        <v>0</v>
      </c>
      <c r="I15" s="109">
        <f t="shared" si="4"/>
        <v>-12</v>
      </c>
      <c r="J15" s="108">
        <f t="shared" si="5"/>
        <v>0</v>
      </c>
      <c r="K15" s="110">
        <f t="shared" si="1"/>
        <v>0</v>
      </c>
      <c r="L15" s="106">
        <v>0</v>
      </c>
    </row>
    <row r="16" spans="1:14" s="60" customFormat="1" ht="11.25" customHeight="1">
      <c r="A16" s="103" t="s">
        <v>77</v>
      </c>
      <c r="B16" s="104" t="s">
        <v>78</v>
      </c>
      <c r="C16" s="107">
        <f>C17+C18</f>
        <v>2174.3000000000002</v>
      </c>
      <c r="D16" s="106">
        <f>D17+D18</f>
        <v>4259</v>
      </c>
      <c r="E16" s="105">
        <f>E17+E18</f>
        <v>4046</v>
      </c>
      <c r="F16" s="107">
        <f>F17+F18</f>
        <v>3752</v>
      </c>
      <c r="G16" s="106">
        <f t="shared" si="3"/>
        <v>-507</v>
      </c>
      <c r="H16" s="106">
        <f t="shared" si="0"/>
        <v>88.09579713547781</v>
      </c>
      <c r="I16" s="108">
        <f t="shared" si="4"/>
        <v>-294</v>
      </c>
      <c r="J16" s="108">
        <f t="shared" si="5"/>
        <v>92.733564013840834</v>
      </c>
      <c r="K16" s="106">
        <f t="shared" si="1"/>
        <v>1577.6999999999998</v>
      </c>
      <c r="L16" s="175" t="s">
        <v>213</v>
      </c>
    </row>
    <row r="17" spans="1:12" s="60" customFormat="1" ht="21.75" customHeight="1">
      <c r="A17" s="103" t="s">
        <v>79</v>
      </c>
      <c r="B17" s="104" t="s">
        <v>80</v>
      </c>
      <c r="C17" s="107">
        <v>436</v>
      </c>
      <c r="D17" s="106">
        <v>429</v>
      </c>
      <c r="E17" s="105">
        <v>429</v>
      </c>
      <c r="F17" s="107">
        <v>427.1</v>
      </c>
      <c r="G17" s="106">
        <f t="shared" si="3"/>
        <v>-1.8999999999999773</v>
      </c>
      <c r="H17" s="106">
        <f t="shared" si="0"/>
        <v>99.557109557109555</v>
      </c>
      <c r="I17" s="108">
        <f t="shared" si="4"/>
        <v>-1.8999999999999773</v>
      </c>
      <c r="J17" s="108">
        <f t="shared" si="5"/>
        <v>99.557109557109555</v>
      </c>
      <c r="K17" s="106">
        <f t="shared" si="1"/>
        <v>-8.8999999999999773</v>
      </c>
      <c r="L17" s="106">
        <f t="shared" si="2"/>
        <v>97.958715596330279</v>
      </c>
    </row>
    <row r="18" spans="1:12" s="60" customFormat="1" ht="15" customHeight="1">
      <c r="A18" s="103" t="s">
        <v>81</v>
      </c>
      <c r="B18" s="104" t="s">
        <v>82</v>
      </c>
      <c r="C18" s="107">
        <v>1738.3</v>
      </c>
      <c r="D18" s="106">
        <v>3830</v>
      </c>
      <c r="E18" s="105">
        <v>3617</v>
      </c>
      <c r="F18" s="107">
        <v>3324.9</v>
      </c>
      <c r="G18" s="106">
        <f t="shared" si="3"/>
        <v>-505.09999999999991</v>
      </c>
      <c r="H18" s="106">
        <f t="shared" si="0"/>
        <v>86.812010443864224</v>
      </c>
      <c r="I18" s="111">
        <f t="shared" si="4"/>
        <v>-292.09999999999991</v>
      </c>
      <c r="J18" s="108">
        <f t="shared" si="5"/>
        <v>91.924246613215374</v>
      </c>
      <c r="K18" s="112">
        <f t="shared" si="1"/>
        <v>1586.6000000000001</v>
      </c>
      <c r="L18" s="175" t="s">
        <v>212</v>
      </c>
    </row>
    <row r="19" spans="1:12" s="60" customFormat="1" ht="15.75" customHeight="1">
      <c r="A19" s="103" t="s">
        <v>83</v>
      </c>
      <c r="B19" s="104" t="s">
        <v>84</v>
      </c>
      <c r="C19" s="107">
        <f>SUM(C20:C21)</f>
        <v>1781.7</v>
      </c>
      <c r="D19" s="106">
        <f>SUM(D20:D21)</f>
        <v>2000</v>
      </c>
      <c r="E19" s="105">
        <f>SUM(E20:E21)</f>
        <v>1534</v>
      </c>
      <c r="F19" s="107">
        <f>SUM(F20:F21)</f>
        <v>1551.8</v>
      </c>
      <c r="G19" s="106">
        <f t="shared" si="3"/>
        <v>-448.20000000000005</v>
      </c>
      <c r="H19" s="106">
        <f t="shared" si="0"/>
        <v>77.589999999999989</v>
      </c>
      <c r="I19" s="111">
        <f t="shared" si="4"/>
        <v>17.799999999999955</v>
      </c>
      <c r="J19" s="111">
        <f t="shared" si="5"/>
        <v>101.16036505867014</v>
      </c>
      <c r="K19" s="112">
        <f t="shared" si="1"/>
        <v>-229.90000000000009</v>
      </c>
      <c r="L19" s="106">
        <f t="shared" si="2"/>
        <v>87.096593141381817</v>
      </c>
    </row>
    <row r="20" spans="1:12" s="60" customFormat="1" ht="19.5" customHeight="1">
      <c r="A20" s="103" t="s">
        <v>85</v>
      </c>
      <c r="B20" s="104" t="s">
        <v>86</v>
      </c>
      <c r="C20" s="107">
        <v>1776.7</v>
      </c>
      <c r="D20" s="106">
        <v>2000</v>
      </c>
      <c r="E20" s="105">
        <v>1534</v>
      </c>
      <c r="F20" s="107">
        <v>1551.8</v>
      </c>
      <c r="G20" s="106">
        <f t="shared" si="3"/>
        <v>-448.20000000000005</v>
      </c>
      <c r="H20" s="106">
        <f t="shared" si="0"/>
        <v>77.589999999999989</v>
      </c>
      <c r="I20" s="108">
        <f t="shared" si="4"/>
        <v>17.799999999999955</v>
      </c>
      <c r="J20" s="108">
        <f t="shared" si="5"/>
        <v>101.16036505867014</v>
      </c>
      <c r="K20" s="106">
        <f t="shared" si="1"/>
        <v>-224.90000000000009</v>
      </c>
      <c r="L20" s="106">
        <f t="shared" si="2"/>
        <v>87.341700906174367</v>
      </c>
    </row>
    <row r="21" spans="1:12" s="60" customFormat="1" ht="23.25" customHeight="1">
      <c r="A21" s="103" t="s">
        <v>87</v>
      </c>
      <c r="B21" s="104" t="s">
        <v>88</v>
      </c>
      <c r="C21" s="107">
        <v>5</v>
      </c>
      <c r="D21" s="106"/>
      <c r="E21" s="105"/>
      <c r="F21" s="107"/>
      <c r="G21" s="106">
        <v>0</v>
      </c>
      <c r="H21" s="106"/>
      <c r="I21" s="108"/>
      <c r="J21" s="108"/>
      <c r="K21" s="106"/>
      <c r="L21" s="106"/>
    </row>
    <row r="22" spans="1:12" s="60" customFormat="1" ht="31.5" customHeight="1">
      <c r="A22" s="103" t="s">
        <v>89</v>
      </c>
      <c r="B22" s="104" t="s">
        <v>90</v>
      </c>
      <c r="C22" s="107">
        <v>0.1</v>
      </c>
      <c r="D22" s="106"/>
      <c r="E22" s="105"/>
      <c r="F22" s="107"/>
      <c r="G22" s="106">
        <v>0</v>
      </c>
      <c r="H22" s="106"/>
      <c r="I22" s="108"/>
      <c r="J22" s="108"/>
      <c r="K22" s="106"/>
      <c r="L22" s="106"/>
    </row>
    <row r="23" spans="1:12" s="60" customFormat="1" ht="21.75" customHeight="1">
      <c r="A23" s="103" t="s">
        <v>91</v>
      </c>
      <c r="B23" s="104" t="s">
        <v>92</v>
      </c>
      <c r="C23" s="107">
        <v>9389.1</v>
      </c>
      <c r="D23" s="106">
        <v>10050</v>
      </c>
      <c r="E23" s="105">
        <v>10050</v>
      </c>
      <c r="F23" s="107">
        <v>9373.9</v>
      </c>
      <c r="G23" s="106">
        <f t="shared" si="3"/>
        <v>-676.10000000000036</v>
      </c>
      <c r="H23" s="106">
        <f t="shared" si="0"/>
        <v>93.272636815920393</v>
      </c>
      <c r="I23" s="108">
        <f t="shared" si="4"/>
        <v>-676.10000000000036</v>
      </c>
      <c r="J23" s="108">
        <f t="shared" si="5"/>
        <v>93.272636815920393</v>
      </c>
      <c r="K23" s="106">
        <f t="shared" si="1"/>
        <v>-15.200000000000728</v>
      </c>
      <c r="L23" s="106">
        <f t="shared" ref="L23:L30" si="6">(F23/C23)*100</f>
        <v>99.83811014900256</v>
      </c>
    </row>
    <row r="24" spans="1:12" s="60" customFormat="1" ht="21.75" customHeight="1">
      <c r="A24" s="103" t="s">
        <v>93</v>
      </c>
      <c r="B24" s="104" t="s">
        <v>94</v>
      </c>
      <c r="C24" s="107">
        <v>12618.8</v>
      </c>
      <c r="D24" s="106">
        <v>11937</v>
      </c>
      <c r="E24" s="105">
        <v>11937</v>
      </c>
      <c r="F24" s="107">
        <v>1551.3</v>
      </c>
      <c r="G24" s="106">
        <f t="shared" si="3"/>
        <v>-10385.700000000001</v>
      </c>
      <c r="H24" s="106">
        <f t="shared" si="0"/>
        <v>12.995727569741142</v>
      </c>
      <c r="I24" s="108">
        <f t="shared" si="4"/>
        <v>-10385.700000000001</v>
      </c>
      <c r="J24" s="108">
        <f t="shared" si="5"/>
        <v>12.995727569741142</v>
      </c>
      <c r="K24" s="106">
        <f t="shared" si="1"/>
        <v>-11067.5</v>
      </c>
      <c r="L24" s="106">
        <f t="shared" si="6"/>
        <v>12.293561986876723</v>
      </c>
    </row>
    <row r="25" spans="1:12" s="60" customFormat="1" ht="21.75" customHeight="1">
      <c r="A25" s="103" t="s">
        <v>95</v>
      </c>
      <c r="B25" s="104" t="s">
        <v>96</v>
      </c>
      <c r="C25" s="107">
        <v>24.1</v>
      </c>
      <c r="D25" s="106">
        <v>5</v>
      </c>
      <c r="E25" s="105">
        <v>229.3</v>
      </c>
      <c r="F25" s="107">
        <v>229.3</v>
      </c>
      <c r="G25" s="106">
        <f t="shared" si="3"/>
        <v>224.3</v>
      </c>
      <c r="H25" s="106">
        <f t="shared" si="0"/>
        <v>4586</v>
      </c>
      <c r="I25" s="108">
        <f>F25-E25</f>
        <v>0</v>
      </c>
      <c r="J25" s="108">
        <f t="shared" si="5"/>
        <v>100</v>
      </c>
      <c r="K25" s="106">
        <f t="shared" si="1"/>
        <v>205.20000000000002</v>
      </c>
      <c r="L25" s="185" t="s">
        <v>211</v>
      </c>
    </row>
    <row r="26" spans="1:12" s="60" customFormat="1" ht="22.5" customHeight="1">
      <c r="A26" s="103" t="s">
        <v>97</v>
      </c>
      <c r="B26" s="104" t="s">
        <v>98</v>
      </c>
      <c r="C26" s="107">
        <v>386.6</v>
      </c>
      <c r="D26" s="106">
        <v>995</v>
      </c>
      <c r="E26" s="105">
        <v>995</v>
      </c>
      <c r="F26" s="107">
        <v>555.29999999999995</v>
      </c>
      <c r="G26" s="106">
        <f t="shared" si="3"/>
        <v>-439.70000000000005</v>
      </c>
      <c r="H26" s="106">
        <f t="shared" si="0"/>
        <v>55.80904522613065</v>
      </c>
      <c r="I26" s="108">
        <f t="shared" si="4"/>
        <v>-439.70000000000005</v>
      </c>
      <c r="J26" s="108">
        <f t="shared" si="5"/>
        <v>55.80904522613065</v>
      </c>
      <c r="K26" s="106">
        <f t="shared" si="1"/>
        <v>168.69999999999993</v>
      </c>
      <c r="L26" s="106">
        <f t="shared" si="6"/>
        <v>143.63683393688564</v>
      </c>
    </row>
    <row r="27" spans="1:12" s="60" customFormat="1" ht="16.5" customHeight="1">
      <c r="A27" s="103" t="s">
        <v>99</v>
      </c>
      <c r="B27" s="104" t="s">
        <v>100</v>
      </c>
      <c r="C27" s="107">
        <v>646.79999999999995</v>
      </c>
      <c r="D27" s="106">
        <v>525.1</v>
      </c>
      <c r="E27" s="105">
        <v>754.6</v>
      </c>
      <c r="F27" s="107">
        <v>808.7</v>
      </c>
      <c r="G27" s="106">
        <f t="shared" si="3"/>
        <v>283.60000000000002</v>
      </c>
      <c r="H27" s="106">
        <f t="shared" si="0"/>
        <v>154.00876023614549</v>
      </c>
      <c r="I27" s="108">
        <f t="shared" si="4"/>
        <v>54.100000000000023</v>
      </c>
      <c r="J27" s="108">
        <f t="shared" si="5"/>
        <v>107.1693612509939</v>
      </c>
      <c r="K27" s="106">
        <f t="shared" si="1"/>
        <v>161.90000000000009</v>
      </c>
      <c r="L27" s="106">
        <f t="shared" si="6"/>
        <v>125.0309214594929</v>
      </c>
    </row>
    <row r="28" spans="1:12" s="60" customFormat="1" ht="9.75" hidden="1">
      <c r="A28" s="103" t="s">
        <v>101</v>
      </c>
      <c r="B28" s="104" t="s">
        <v>102</v>
      </c>
      <c r="C28" s="107"/>
      <c r="D28" s="106"/>
      <c r="E28" s="105"/>
      <c r="F28" s="107"/>
      <c r="G28" s="106">
        <f t="shared" si="3"/>
        <v>0</v>
      </c>
      <c r="H28" s="106"/>
      <c r="I28" s="108"/>
      <c r="J28" s="108"/>
      <c r="K28" s="106"/>
      <c r="L28" s="106"/>
    </row>
    <row r="29" spans="1:12" s="60" customFormat="1" ht="22.5" hidden="1" customHeight="1">
      <c r="A29" s="103" t="s">
        <v>103</v>
      </c>
      <c r="B29" s="104" t="s">
        <v>104</v>
      </c>
      <c r="C29" s="107"/>
      <c r="D29" s="106"/>
      <c r="E29" s="105"/>
      <c r="F29" s="107"/>
      <c r="G29" s="106"/>
      <c r="H29" s="106"/>
      <c r="I29" s="108"/>
      <c r="J29" s="108"/>
      <c r="K29" s="106"/>
      <c r="L29" s="106"/>
    </row>
    <row r="30" spans="1:12" ht="0.75" customHeight="1">
      <c r="A30" s="60"/>
      <c r="B30" s="113"/>
      <c r="C30" s="115"/>
      <c r="D30" s="60"/>
      <c r="E30" s="114"/>
      <c r="F30" s="115"/>
      <c r="G30" s="60"/>
      <c r="H30" s="106" t="e">
        <f t="shared" si="0"/>
        <v>#DIV/0!</v>
      </c>
      <c r="I30" s="116"/>
      <c r="J30" s="108" t="e">
        <f t="shared" si="5"/>
        <v>#DIV/0!</v>
      </c>
      <c r="K30" s="106">
        <f t="shared" si="1"/>
        <v>0</v>
      </c>
      <c r="L30" s="106" t="e">
        <f t="shared" si="6"/>
        <v>#DIV/0!</v>
      </c>
    </row>
    <row r="31" spans="1:12" s="60" customFormat="1" ht="13.5" customHeight="1">
      <c r="A31" s="103" t="s">
        <v>101</v>
      </c>
      <c r="B31" s="104" t="s">
        <v>102</v>
      </c>
      <c r="C31" s="107">
        <v>-16</v>
      </c>
      <c r="D31" s="103"/>
      <c r="E31" s="105"/>
      <c r="F31" s="107"/>
      <c r="G31" s="103">
        <v>0</v>
      </c>
      <c r="H31" s="106"/>
      <c r="I31" s="117"/>
      <c r="J31" s="108"/>
      <c r="K31" s="106"/>
      <c r="L31" s="106"/>
    </row>
    <row r="32" spans="1:12" s="82" customFormat="1" ht="15" customHeight="1">
      <c r="A32" s="118" t="s">
        <v>105</v>
      </c>
      <c r="B32" s="99" t="s">
        <v>9</v>
      </c>
      <c r="C32" s="100">
        <f>C33+C36</f>
        <v>167730.4</v>
      </c>
      <c r="D32" s="101">
        <f>D33</f>
        <v>135712</v>
      </c>
      <c r="E32" s="100">
        <f>E33+E34</f>
        <v>164799.79999999999</v>
      </c>
      <c r="F32" s="100">
        <f>SUM(F33:F36)</f>
        <v>145695.6</v>
      </c>
      <c r="G32" s="101">
        <f t="shared" si="3"/>
        <v>9983.6000000000058</v>
      </c>
      <c r="H32" s="101">
        <f t="shared" si="0"/>
        <v>107.35646074039143</v>
      </c>
      <c r="I32" s="101">
        <f t="shared" si="4"/>
        <v>-19104.199999999983</v>
      </c>
      <c r="J32" s="101">
        <f t="shared" si="5"/>
        <v>88.407631562659674</v>
      </c>
      <c r="K32" s="101">
        <f t="shared" si="1"/>
        <v>-22034.799999999988</v>
      </c>
      <c r="L32" s="101">
        <f>(F32/C32)*100</f>
        <v>86.862965807033206</v>
      </c>
    </row>
    <row r="33" spans="1:12" s="60" customFormat="1" ht="24.75" customHeight="1">
      <c r="A33" s="103" t="s">
        <v>210</v>
      </c>
      <c r="B33" s="104" t="s">
        <v>209</v>
      </c>
      <c r="C33" s="107">
        <v>168558.4</v>
      </c>
      <c r="D33" s="106">
        <v>135712</v>
      </c>
      <c r="E33" s="105">
        <v>164799.79999999999</v>
      </c>
      <c r="F33" s="107">
        <v>145443.6</v>
      </c>
      <c r="G33" s="106">
        <f t="shared" si="3"/>
        <v>9731.6000000000058</v>
      </c>
      <c r="H33" s="106">
        <f t="shared" si="0"/>
        <v>107.17077340249941</v>
      </c>
      <c r="I33" s="108">
        <f t="shared" si="4"/>
        <v>-19356.199999999983</v>
      </c>
      <c r="J33" s="108">
        <f t="shared" si="5"/>
        <v>88.254718755726657</v>
      </c>
      <c r="K33" s="106">
        <f t="shared" si="1"/>
        <v>-23114.799999999988</v>
      </c>
      <c r="L33" s="106">
        <f>(F33/C33)*100</f>
        <v>86.286770638544269</v>
      </c>
    </row>
    <row r="34" spans="1:12" s="60" customFormat="1" ht="11.25" customHeight="1">
      <c r="A34" s="103" t="s">
        <v>204</v>
      </c>
      <c r="B34" s="104" t="s">
        <v>205</v>
      </c>
      <c r="C34" s="105">
        <v>0</v>
      </c>
      <c r="D34" s="106"/>
      <c r="E34" s="105"/>
      <c r="F34" s="107">
        <v>2</v>
      </c>
      <c r="G34" s="106"/>
      <c r="H34" s="106"/>
      <c r="I34" s="106"/>
      <c r="J34" s="106"/>
      <c r="K34" s="106"/>
      <c r="L34" s="106"/>
    </row>
    <row r="35" spans="1:12" s="60" customFormat="1" ht="20.25" customHeight="1">
      <c r="A35" s="103" t="s">
        <v>206</v>
      </c>
      <c r="B35" s="104" t="s">
        <v>207</v>
      </c>
      <c r="C35" s="105"/>
      <c r="D35" s="106"/>
      <c r="E35" s="105"/>
      <c r="F35" s="107">
        <v>250</v>
      </c>
      <c r="G35" s="106"/>
      <c r="H35" s="106"/>
      <c r="I35" s="106"/>
      <c r="J35" s="106"/>
      <c r="K35" s="106"/>
      <c r="L35" s="106"/>
    </row>
    <row r="36" spans="1:12" s="60" customFormat="1" ht="21.75" customHeight="1">
      <c r="A36" s="103" t="s">
        <v>106</v>
      </c>
      <c r="B36" s="104" t="s">
        <v>107</v>
      </c>
      <c r="C36" s="105">
        <v>-828</v>
      </c>
      <c r="D36" s="106"/>
      <c r="E36" s="105"/>
      <c r="F36" s="105"/>
      <c r="G36" s="106"/>
      <c r="H36" s="106"/>
      <c r="I36" s="106"/>
      <c r="J36" s="106"/>
      <c r="K36" s="106"/>
      <c r="L36" s="106"/>
    </row>
    <row r="37" spans="1:12" s="6" customFormat="1" ht="11.25">
      <c r="A37" s="118" t="s">
        <v>108</v>
      </c>
      <c r="B37" s="119"/>
      <c r="C37" s="100">
        <f>C6+C32</f>
        <v>288045.90000000002</v>
      </c>
      <c r="D37" s="101">
        <f>D6+D32</f>
        <v>264299</v>
      </c>
      <c r="E37" s="100">
        <f>E6+E32</f>
        <v>313841.40000000002</v>
      </c>
      <c r="F37" s="100">
        <f>F6+F32</f>
        <v>270010.40000000002</v>
      </c>
      <c r="G37" s="101">
        <f t="shared" si="3"/>
        <v>5711.4000000000233</v>
      </c>
      <c r="H37" s="101">
        <f t="shared" si="0"/>
        <v>102.16096163814467</v>
      </c>
      <c r="I37" s="101">
        <f t="shared" si="4"/>
        <v>-43831</v>
      </c>
      <c r="J37" s="101">
        <f t="shared" si="5"/>
        <v>86.034028652688903</v>
      </c>
      <c r="K37" s="101">
        <f t="shared" si="1"/>
        <v>-18035.5</v>
      </c>
      <c r="L37" s="101">
        <f>(F37/C37)*100</f>
        <v>93.738671510339159</v>
      </c>
    </row>
  </sheetData>
  <mergeCells count="8">
    <mergeCell ref="K4:L4"/>
    <mergeCell ref="A1:J1"/>
    <mergeCell ref="C4:C5"/>
    <mergeCell ref="D4:D5"/>
    <mergeCell ref="E4:E5"/>
    <mergeCell ref="F4:F5"/>
    <mergeCell ref="G4:H4"/>
    <mergeCell ref="I4:J4"/>
  </mergeCells>
  <pageMargins left="0.7" right="0.7" top="0.75" bottom="0.75" header="0.3" footer="0.3"/>
  <pageSetup paperSize="9" scale="70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N87"/>
  <sheetViews>
    <sheetView topLeftCell="A55" workbookViewId="0">
      <selection sqref="A1:M82"/>
    </sheetView>
  </sheetViews>
  <sheetFormatPr defaultRowHeight="15"/>
  <cols>
    <col min="1" max="1" width="22.7109375" style="79" customWidth="1"/>
    <col min="2" max="2" width="4.5703125" style="79" customWidth="1"/>
    <col min="3" max="3" width="10.42578125" style="79" customWidth="1"/>
    <col min="4" max="4" width="9.140625" style="6"/>
    <col min="5" max="5" width="9.140625" style="54"/>
    <col min="6" max="6" width="9.140625" style="82"/>
    <col min="7" max="7" width="8.140625" style="6" customWidth="1"/>
    <col min="8" max="8" width="6.85546875" style="6" customWidth="1"/>
    <col min="9" max="9" width="9" style="1" customWidth="1"/>
    <col min="10" max="10" width="6.5703125" style="83" customWidth="1"/>
    <col min="11" max="11" width="8.5703125" style="120" customWidth="1"/>
    <col min="12" max="12" width="6.5703125" style="121" customWidth="1"/>
    <col min="13" max="13" width="14.28515625" customWidth="1"/>
  </cols>
  <sheetData>
    <row r="1" spans="1:13">
      <c r="M1" s="122" t="s">
        <v>109</v>
      </c>
    </row>
    <row r="3" spans="1:13" ht="15.75">
      <c r="A3" s="78" t="s">
        <v>191</v>
      </c>
      <c r="B3" s="78"/>
      <c r="C3" s="78"/>
    </row>
    <row r="4" spans="1:13" ht="15.75">
      <c r="A4" s="236" t="s">
        <v>1</v>
      </c>
      <c r="B4" s="187"/>
      <c r="C4" s="187"/>
      <c r="D4" s="187"/>
      <c r="E4" s="187"/>
      <c r="F4" s="187"/>
      <c r="G4" s="187"/>
      <c r="H4" s="187"/>
      <c r="I4" s="187"/>
      <c r="J4" s="187"/>
      <c r="K4" s="188"/>
      <c r="L4" s="188"/>
    </row>
    <row r="5" spans="1:13" s="60" customFormat="1" ht="11.25">
      <c r="A5" s="123"/>
      <c r="B5" s="123"/>
      <c r="C5" s="123"/>
      <c r="D5" s="87"/>
      <c r="F5" s="124"/>
      <c r="G5" s="89"/>
      <c r="H5" s="89"/>
      <c r="I5" s="116"/>
      <c r="J5" s="92"/>
      <c r="K5" s="125"/>
      <c r="L5" s="122" t="s">
        <v>192</v>
      </c>
    </row>
    <row r="6" spans="1:13" s="60" customFormat="1" ht="39" customHeight="1">
      <c r="A6" s="207" t="s">
        <v>11</v>
      </c>
      <c r="B6" s="227" t="s">
        <v>208</v>
      </c>
      <c r="C6" s="227" t="s">
        <v>110</v>
      </c>
      <c r="D6" s="227" t="s">
        <v>193</v>
      </c>
      <c r="E6" s="227" t="s">
        <v>53</v>
      </c>
      <c r="F6" s="227" t="s">
        <v>194</v>
      </c>
      <c r="G6" s="231" t="s">
        <v>195</v>
      </c>
      <c r="H6" s="235"/>
      <c r="I6" s="233" t="s">
        <v>196</v>
      </c>
      <c r="J6" s="234"/>
      <c r="K6" s="224" t="s">
        <v>190</v>
      </c>
      <c r="L6" s="225"/>
    </row>
    <row r="7" spans="1:13" s="60" customFormat="1" ht="56.25" customHeight="1">
      <c r="A7" s="194"/>
      <c r="B7" s="230"/>
      <c r="C7" s="228"/>
      <c r="D7" s="229"/>
      <c r="E7" s="229"/>
      <c r="F7" s="237"/>
      <c r="G7" s="96" t="s">
        <v>55</v>
      </c>
      <c r="H7" s="97" t="s">
        <v>56</v>
      </c>
      <c r="I7" s="96" t="s">
        <v>55</v>
      </c>
      <c r="J7" s="97" t="s">
        <v>56</v>
      </c>
      <c r="K7" s="96" t="s">
        <v>55</v>
      </c>
      <c r="L7" s="97" t="s">
        <v>56</v>
      </c>
    </row>
    <row r="8" spans="1:13" s="82" customFormat="1" ht="20.25" customHeight="1">
      <c r="A8" s="126" t="s">
        <v>111</v>
      </c>
      <c r="B8" s="173" t="s">
        <v>203</v>
      </c>
      <c r="C8" s="107">
        <f>C9+C10+C11+C12+C13+C16+C15+C14+C72+C78</f>
        <v>30191.7</v>
      </c>
      <c r="D8" s="107">
        <f>D9+D10+D11+D12+D13+D16+D15+D14+D72</f>
        <v>24683</v>
      </c>
      <c r="E8" s="107">
        <f>E9+E10+E11+E12+E13+E16+E15+E14+E72+E78+E80+E81</f>
        <v>38335.500000000007</v>
      </c>
      <c r="F8" s="107">
        <f>F9+F10+F11+F12+F13+F16+F15+F14+F72+F78+F80+F81</f>
        <v>33479.299999999996</v>
      </c>
      <c r="G8" s="108">
        <f>F8-D8</f>
        <v>8796.2999999999956</v>
      </c>
      <c r="H8" s="108">
        <f t="shared" ref="H8:H41" si="0">(F8/D8)*100</f>
        <v>135.63707815095407</v>
      </c>
      <c r="I8" s="108">
        <f>F8-E8</f>
        <v>-4856.2000000000116</v>
      </c>
      <c r="J8" s="107">
        <f>(F8/E8)*100</f>
        <v>87.332368170494675</v>
      </c>
      <c r="K8" s="127">
        <f t="shared" ref="K8:K73" si="1">F8-C8</f>
        <v>3287.5999999999949</v>
      </c>
      <c r="L8" s="127">
        <f t="shared" ref="L8:L26" si="2">(F8/C8)*100</f>
        <v>110.88908541089107</v>
      </c>
    </row>
    <row r="9" spans="1:13" s="60" customFormat="1" ht="39.75" customHeight="1">
      <c r="A9" s="104" t="s">
        <v>112</v>
      </c>
      <c r="B9" s="104">
        <v>1</v>
      </c>
      <c r="C9" s="107">
        <v>1119.8</v>
      </c>
      <c r="D9" s="106">
        <v>1140</v>
      </c>
      <c r="E9" s="105">
        <v>1387</v>
      </c>
      <c r="F9" s="107">
        <v>1178.3</v>
      </c>
      <c r="G9" s="106">
        <f t="shared" ref="G9:G69" si="3">F9-D9</f>
        <v>38.299999999999955</v>
      </c>
      <c r="H9" s="106">
        <f t="shared" si="0"/>
        <v>103.35964912280701</v>
      </c>
      <c r="I9" s="108">
        <f t="shared" ref="I9:I75" si="4">F9-E9</f>
        <v>-208.70000000000005</v>
      </c>
      <c r="J9" s="107">
        <f t="shared" ref="J9:J76" si="5">(F9/E9)*100</f>
        <v>84.953136265320822</v>
      </c>
      <c r="K9" s="128">
        <f t="shared" si="1"/>
        <v>58.5</v>
      </c>
      <c r="L9" s="128">
        <f t="shared" si="2"/>
        <v>105.22414716913735</v>
      </c>
    </row>
    <row r="10" spans="1:13" s="60" customFormat="1" ht="41.25" customHeight="1">
      <c r="A10" s="104" t="s">
        <v>113</v>
      </c>
      <c r="B10" s="104">
        <v>1</v>
      </c>
      <c r="C10" s="107">
        <v>3599.2</v>
      </c>
      <c r="D10" s="106">
        <v>3577</v>
      </c>
      <c r="E10" s="105">
        <v>4179.3999999999996</v>
      </c>
      <c r="F10" s="107">
        <v>3591.9</v>
      </c>
      <c r="G10" s="106">
        <f t="shared" si="3"/>
        <v>14.900000000000091</v>
      </c>
      <c r="H10" s="106">
        <f t="shared" si="0"/>
        <v>100.41655018171653</v>
      </c>
      <c r="I10" s="108">
        <f t="shared" si="4"/>
        <v>-587.49999999999955</v>
      </c>
      <c r="J10" s="107">
        <f t="shared" si="5"/>
        <v>85.94295831937599</v>
      </c>
      <c r="K10" s="128">
        <f t="shared" si="1"/>
        <v>-7.2999999999997272</v>
      </c>
      <c r="L10" s="128">
        <f t="shared" si="2"/>
        <v>99.797177150477893</v>
      </c>
    </row>
    <row r="11" spans="1:13" s="60" customFormat="1" ht="61.5" customHeight="1">
      <c r="A11" s="104" t="s">
        <v>114</v>
      </c>
      <c r="B11" s="104">
        <v>1</v>
      </c>
      <c r="C11" s="107">
        <v>15029.4</v>
      </c>
      <c r="D11" s="106">
        <v>13711</v>
      </c>
      <c r="E11" s="105">
        <v>17249.400000000001</v>
      </c>
      <c r="F11" s="107">
        <v>15345.5</v>
      </c>
      <c r="G11" s="106">
        <f t="shared" si="3"/>
        <v>1634.5</v>
      </c>
      <c r="H11" s="106">
        <f t="shared" si="0"/>
        <v>111.92108526001022</v>
      </c>
      <c r="I11" s="108">
        <f t="shared" si="4"/>
        <v>-1903.9000000000015</v>
      </c>
      <c r="J11" s="107">
        <f t="shared" si="5"/>
        <v>88.962514638190299</v>
      </c>
      <c r="K11" s="128">
        <f t="shared" si="1"/>
        <v>316.10000000000036</v>
      </c>
      <c r="L11" s="128">
        <f t="shared" si="2"/>
        <v>102.10321103969552</v>
      </c>
    </row>
    <row r="12" spans="1:13" s="60" customFormat="1" ht="21.75" customHeight="1">
      <c r="A12" s="104" t="s">
        <v>115</v>
      </c>
      <c r="B12" s="104">
        <v>1</v>
      </c>
      <c r="C12" s="107">
        <v>189.5</v>
      </c>
      <c r="D12" s="106"/>
      <c r="E12" s="105"/>
      <c r="F12" s="107"/>
      <c r="G12" s="106"/>
      <c r="H12" s="106"/>
      <c r="I12" s="108"/>
      <c r="J12" s="107"/>
      <c r="K12" s="128"/>
      <c r="L12" s="128"/>
    </row>
    <row r="13" spans="1:13" s="60" customFormat="1" ht="13.5" customHeight="1">
      <c r="A13" s="104" t="s">
        <v>116</v>
      </c>
      <c r="B13" s="104">
        <v>1</v>
      </c>
      <c r="C13" s="107">
        <v>7395.6</v>
      </c>
      <c r="D13" s="106">
        <v>4000</v>
      </c>
      <c r="E13" s="105">
        <v>9066</v>
      </c>
      <c r="F13" s="107">
        <v>9049.2000000000007</v>
      </c>
      <c r="G13" s="106">
        <f t="shared" si="3"/>
        <v>5049.2000000000007</v>
      </c>
      <c r="H13" s="106">
        <f t="shared" si="0"/>
        <v>226.23000000000002</v>
      </c>
      <c r="I13" s="108">
        <f t="shared" si="4"/>
        <v>-16.799999999999272</v>
      </c>
      <c r="J13" s="107">
        <f t="shared" si="5"/>
        <v>99.814692256783601</v>
      </c>
      <c r="K13" s="128">
        <f t="shared" si="1"/>
        <v>1653.6000000000004</v>
      </c>
      <c r="L13" s="128">
        <f t="shared" si="2"/>
        <v>122.35924062956354</v>
      </c>
    </row>
    <row r="14" spans="1:13" s="60" customFormat="1" ht="21" customHeight="1">
      <c r="A14" s="104" t="s">
        <v>117</v>
      </c>
      <c r="B14" s="104">
        <v>1</v>
      </c>
      <c r="C14" s="107">
        <v>196.4</v>
      </c>
      <c r="D14" s="106">
        <v>865</v>
      </c>
      <c r="E14" s="105">
        <v>2155.9</v>
      </c>
      <c r="F14" s="107">
        <v>908.2</v>
      </c>
      <c r="G14" s="106">
        <f t="shared" si="3"/>
        <v>43.200000000000045</v>
      </c>
      <c r="H14" s="112">
        <f t="shared" si="0"/>
        <v>104.99421965317919</v>
      </c>
      <c r="I14" s="108">
        <f t="shared" si="4"/>
        <v>-1247.7</v>
      </c>
      <c r="J14" s="109">
        <f t="shared" si="5"/>
        <v>42.126258175240039</v>
      </c>
      <c r="K14" s="128">
        <f t="shared" si="1"/>
        <v>711.80000000000007</v>
      </c>
      <c r="L14" s="128">
        <f t="shared" si="2"/>
        <v>462.42362525458248</v>
      </c>
    </row>
    <row r="15" spans="1:13" s="60" customFormat="1" ht="22.5" hidden="1" customHeight="1">
      <c r="A15" s="104" t="s">
        <v>118</v>
      </c>
      <c r="B15" s="104">
        <v>1</v>
      </c>
      <c r="C15" s="107">
        <v>0</v>
      </c>
      <c r="D15" s="106">
        <v>0</v>
      </c>
      <c r="E15" s="105"/>
      <c r="F15" s="107"/>
      <c r="G15" s="106">
        <f t="shared" si="3"/>
        <v>0</v>
      </c>
      <c r="H15" s="112">
        <v>0</v>
      </c>
      <c r="I15" s="111">
        <f t="shared" si="4"/>
        <v>0</v>
      </c>
      <c r="J15" s="109">
        <v>0</v>
      </c>
      <c r="K15" s="127">
        <f t="shared" si="1"/>
        <v>0</v>
      </c>
      <c r="L15" s="127" t="e">
        <f t="shared" si="2"/>
        <v>#DIV/0!</v>
      </c>
    </row>
    <row r="16" spans="1:13" s="60" customFormat="1" ht="12.75" hidden="1" customHeight="1">
      <c r="A16" s="104" t="s">
        <v>119</v>
      </c>
      <c r="B16" s="104">
        <v>1</v>
      </c>
      <c r="C16" s="107">
        <v>0</v>
      </c>
      <c r="D16" s="106"/>
      <c r="E16" s="105"/>
      <c r="F16" s="107"/>
      <c r="G16" s="106">
        <f t="shared" si="3"/>
        <v>0</v>
      </c>
      <c r="H16" s="112">
        <v>0</v>
      </c>
      <c r="I16" s="111">
        <f t="shared" si="4"/>
        <v>0</v>
      </c>
      <c r="J16" s="109">
        <v>0</v>
      </c>
      <c r="K16" s="127">
        <f t="shared" si="1"/>
        <v>0</v>
      </c>
      <c r="L16" s="127" t="e">
        <f t="shared" si="2"/>
        <v>#DIV/0!</v>
      </c>
    </row>
    <row r="17" spans="1:12" s="82" customFormat="1" ht="14.25" customHeight="1">
      <c r="A17" s="126" t="s">
        <v>17</v>
      </c>
      <c r="B17" s="126">
        <v>2</v>
      </c>
      <c r="C17" s="108">
        <f>C18</f>
        <v>573</v>
      </c>
      <c r="D17" s="108">
        <f>D18</f>
        <v>561</v>
      </c>
      <c r="E17" s="108">
        <f>E18</f>
        <v>561</v>
      </c>
      <c r="F17" s="108">
        <f>F18</f>
        <v>561</v>
      </c>
      <c r="G17" s="108">
        <f t="shared" si="3"/>
        <v>0</v>
      </c>
      <c r="H17" s="111">
        <f t="shared" si="0"/>
        <v>100</v>
      </c>
      <c r="I17" s="111">
        <f t="shared" si="4"/>
        <v>0</v>
      </c>
      <c r="J17" s="109">
        <f t="shared" si="5"/>
        <v>100</v>
      </c>
      <c r="K17" s="127">
        <f t="shared" si="1"/>
        <v>-12</v>
      </c>
      <c r="L17" s="127">
        <f t="shared" si="2"/>
        <v>97.905759162303667</v>
      </c>
    </row>
    <row r="18" spans="1:12" s="60" customFormat="1" ht="20.25" customHeight="1">
      <c r="A18" s="104" t="s">
        <v>120</v>
      </c>
      <c r="B18" s="104">
        <v>2</v>
      </c>
      <c r="C18" s="107">
        <v>573</v>
      </c>
      <c r="D18" s="106">
        <v>561</v>
      </c>
      <c r="E18" s="105">
        <v>561</v>
      </c>
      <c r="F18" s="107">
        <v>561</v>
      </c>
      <c r="G18" s="106">
        <f t="shared" si="3"/>
        <v>0</v>
      </c>
      <c r="H18" s="112">
        <f t="shared" si="0"/>
        <v>100</v>
      </c>
      <c r="I18" s="111">
        <f t="shared" si="4"/>
        <v>0</v>
      </c>
      <c r="J18" s="109">
        <f t="shared" si="5"/>
        <v>100</v>
      </c>
      <c r="K18" s="128">
        <f t="shared" si="1"/>
        <v>-12</v>
      </c>
      <c r="L18" s="128">
        <f t="shared" si="2"/>
        <v>97.905759162303667</v>
      </c>
    </row>
    <row r="19" spans="1:12" s="82" customFormat="1" ht="27.75" customHeight="1">
      <c r="A19" s="126" t="s">
        <v>121</v>
      </c>
      <c r="B19" s="126">
        <v>3</v>
      </c>
      <c r="C19" s="107">
        <f>C20</f>
        <v>343</v>
      </c>
      <c r="D19" s="107">
        <f>D20</f>
        <v>1647</v>
      </c>
      <c r="E19" s="107">
        <f>E20</f>
        <v>1807.6</v>
      </c>
      <c r="F19" s="107">
        <f>F20</f>
        <v>264.39999999999998</v>
      </c>
      <c r="G19" s="108">
        <f t="shared" si="3"/>
        <v>-1382.6</v>
      </c>
      <c r="H19" s="111">
        <f t="shared" si="0"/>
        <v>16.053430479659987</v>
      </c>
      <c r="I19" s="111">
        <f t="shared" si="4"/>
        <v>-1543.1999999999998</v>
      </c>
      <c r="J19" s="109">
        <f t="shared" si="5"/>
        <v>14.62712989599469</v>
      </c>
      <c r="K19" s="127">
        <f t="shared" si="1"/>
        <v>-78.600000000000023</v>
      </c>
      <c r="L19" s="127">
        <f t="shared" si="2"/>
        <v>77.084548104956269</v>
      </c>
    </row>
    <row r="20" spans="1:12" s="60" customFormat="1" ht="22.5" customHeight="1">
      <c r="A20" s="104" t="s">
        <v>122</v>
      </c>
      <c r="B20" s="104">
        <v>3</v>
      </c>
      <c r="C20" s="107">
        <v>343</v>
      </c>
      <c r="D20" s="105">
        <v>1647</v>
      </c>
      <c r="E20" s="105">
        <v>1807.6</v>
      </c>
      <c r="F20" s="107">
        <v>264.39999999999998</v>
      </c>
      <c r="G20" s="106">
        <f t="shared" si="3"/>
        <v>-1382.6</v>
      </c>
      <c r="H20" s="112">
        <f t="shared" si="0"/>
        <v>16.053430479659987</v>
      </c>
      <c r="I20" s="111">
        <f t="shared" si="4"/>
        <v>-1543.1999999999998</v>
      </c>
      <c r="J20" s="109">
        <f t="shared" si="5"/>
        <v>14.62712989599469</v>
      </c>
      <c r="K20" s="128">
        <f t="shared" si="1"/>
        <v>-78.600000000000023</v>
      </c>
      <c r="L20" s="128">
        <f t="shared" si="2"/>
        <v>77.084548104956269</v>
      </c>
    </row>
    <row r="21" spans="1:12" s="82" customFormat="1" ht="15" customHeight="1">
      <c r="A21" s="126" t="s">
        <v>123</v>
      </c>
      <c r="B21" s="126">
        <v>4</v>
      </c>
      <c r="C21" s="107">
        <f>C23+C26+C24+C22+C25</f>
        <v>22982.800000000003</v>
      </c>
      <c r="D21" s="108">
        <f>SUM(D22:D26)</f>
        <v>8384.9</v>
      </c>
      <c r="E21" s="107">
        <f>E23+E26+E24+E22+E25</f>
        <v>10246.700000000001</v>
      </c>
      <c r="F21" s="107">
        <f>F23+F26+F24+F22+F25</f>
        <v>6336.2</v>
      </c>
      <c r="G21" s="108">
        <f t="shared" si="3"/>
        <v>-2048.6999999999998</v>
      </c>
      <c r="H21" s="111">
        <f t="shared" si="0"/>
        <v>75.566792686853745</v>
      </c>
      <c r="I21" s="111">
        <f t="shared" si="4"/>
        <v>-3910.5000000000009</v>
      </c>
      <c r="J21" s="109">
        <f t="shared" si="5"/>
        <v>61.836493700410855</v>
      </c>
      <c r="K21" s="127">
        <f t="shared" si="1"/>
        <v>-16646.600000000002</v>
      </c>
      <c r="L21" s="127">
        <f t="shared" si="2"/>
        <v>27.569312703412983</v>
      </c>
    </row>
    <row r="22" spans="1:12" s="60" customFormat="1" ht="21.75" customHeight="1">
      <c r="A22" s="104" t="s">
        <v>124</v>
      </c>
      <c r="B22" s="104">
        <v>4</v>
      </c>
      <c r="C22" s="107">
        <v>217.7</v>
      </c>
      <c r="D22" s="106">
        <v>512</v>
      </c>
      <c r="E22" s="105">
        <v>462</v>
      </c>
      <c r="F22" s="107">
        <v>240.7</v>
      </c>
      <c r="G22" s="106">
        <f t="shared" si="3"/>
        <v>-271.3</v>
      </c>
      <c r="H22" s="112">
        <f t="shared" si="0"/>
        <v>47.01171875</v>
      </c>
      <c r="I22" s="111">
        <f t="shared" si="4"/>
        <v>-221.3</v>
      </c>
      <c r="J22" s="109">
        <f t="shared" si="5"/>
        <v>52.099567099567103</v>
      </c>
      <c r="K22" s="128">
        <f t="shared" si="1"/>
        <v>23</v>
      </c>
      <c r="L22" s="128">
        <f t="shared" si="2"/>
        <v>110.56499770326135</v>
      </c>
    </row>
    <row r="23" spans="1:12" s="60" customFormat="1" ht="13.5" customHeight="1">
      <c r="A23" s="104" t="s">
        <v>125</v>
      </c>
      <c r="B23" s="104">
        <v>4</v>
      </c>
      <c r="C23" s="107">
        <v>3642.2</v>
      </c>
      <c r="D23" s="106">
        <v>5000</v>
      </c>
      <c r="E23" s="105">
        <v>5540</v>
      </c>
      <c r="F23" s="107">
        <v>3716.2</v>
      </c>
      <c r="G23" s="106">
        <f t="shared" si="3"/>
        <v>-1283.8000000000002</v>
      </c>
      <c r="H23" s="112">
        <f t="shared" si="0"/>
        <v>74.323999999999998</v>
      </c>
      <c r="I23" s="111">
        <f t="shared" si="4"/>
        <v>-1823.8000000000002</v>
      </c>
      <c r="J23" s="109">
        <f t="shared" si="5"/>
        <v>67.079422382671467</v>
      </c>
      <c r="K23" s="128">
        <f t="shared" si="1"/>
        <v>74</v>
      </c>
      <c r="L23" s="128">
        <f t="shared" si="2"/>
        <v>102.0317390588106</v>
      </c>
    </row>
    <row r="24" spans="1:12" s="60" customFormat="1" ht="15.75" hidden="1" customHeight="1">
      <c r="A24" s="104" t="s">
        <v>126</v>
      </c>
      <c r="B24" s="104">
        <v>4</v>
      </c>
      <c r="C24" s="107"/>
      <c r="D24" s="106"/>
      <c r="E24" s="105"/>
      <c r="F24" s="107"/>
      <c r="G24" s="106"/>
      <c r="H24" s="112"/>
      <c r="I24" s="111"/>
      <c r="J24" s="109"/>
      <c r="K24" s="128"/>
      <c r="L24" s="128"/>
    </row>
    <row r="25" spans="1:12" s="60" customFormat="1" ht="14.25" customHeight="1">
      <c r="A25" s="104" t="s">
        <v>127</v>
      </c>
      <c r="B25" s="104">
        <v>4</v>
      </c>
      <c r="C25" s="107">
        <v>2388.1999999999998</v>
      </c>
      <c r="D25" s="106">
        <v>2722.9</v>
      </c>
      <c r="E25" s="105">
        <v>3137.5</v>
      </c>
      <c r="F25" s="107">
        <v>2000</v>
      </c>
      <c r="G25" s="106">
        <f t="shared" si="3"/>
        <v>-722.90000000000009</v>
      </c>
      <c r="H25" s="112">
        <f t="shared" si="0"/>
        <v>73.45109993022146</v>
      </c>
      <c r="I25" s="111">
        <f t="shared" si="4"/>
        <v>-1137.5</v>
      </c>
      <c r="J25" s="109">
        <f t="shared" si="5"/>
        <v>63.745019920318725</v>
      </c>
      <c r="K25" s="128">
        <f t="shared" si="1"/>
        <v>-388.19999999999982</v>
      </c>
      <c r="L25" s="128">
        <f t="shared" si="2"/>
        <v>83.745079976551381</v>
      </c>
    </row>
    <row r="26" spans="1:12" s="60" customFormat="1" ht="21" customHeight="1">
      <c r="A26" s="104" t="s">
        <v>128</v>
      </c>
      <c r="B26" s="104">
        <v>4</v>
      </c>
      <c r="C26" s="107">
        <v>16734.7</v>
      </c>
      <c r="D26" s="106">
        <v>150</v>
      </c>
      <c r="E26" s="105">
        <v>1107.2</v>
      </c>
      <c r="F26" s="107">
        <v>379.3</v>
      </c>
      <c r="G26" s="106">
        <f t="shared" si="3"/>
        <v>229.3</v>
      </c>
      <c r="H26" s="112">
        <f t="shared" si="0"/>
        <v>252.86666666666667</v>
      </c>
      <c r="I26" s="108">
        <f t="shared" si="4"/>
        <v>-727.90000000000009</v>
      </c>
      <c r="J26" s="107">
        <f t="shared" si="5"/>
        <v>34.257586705202314</v>
      </c>
      <c r="K26" s="128">
        <f t="shared" si="1"/>
        <v>-16355.400000000001</v>
      </c>
      <c r="L26" s="128">
        <f t="shared" si="2"/>
        <v>2.2665479512629445</v>
      </c>
    </row>
    <row r="27" spans="1:12" s="60" customFormat="1" ht="29.25" hidden="1" customHeight="1">
      <c r="A27" s="104" t="s">
        <v>129</v>
      </c>
      <c r="B27" s="104">
        <v>4</v>
      </c>
      <c r="C27" s="107"/>
      <c r="D27" s="106"/>
      <c r="E27" s="105"/>
      <c r="F27" s="107"/>
      <c r="G27" s="106">
        <f t="shared" si="3"/>
        <v>0</v>
      </c>
      <c r="H27" s="112" t="e">
        <f t="shared" si="0"/>
        <v>#DIV/0!</v>
      </c>
      <c r="I27" s="108">
        <f t="shared" si="4"/>
        <v>0</v>
      </c>
      <c r="J27" s="107">
        <v>0</v>
      </c>
      <c r="K27" s="127">
        <f t="shared" si="1"/>
        <v>0</v>
      </c>
      <c r="L27" s="127" t="e">
        <f>(F27/C27)*100</f>
        <v>#DIV/0!</v>
      </c>
    </row>
    <row r="28" spans="1:12" s="60" customFormat="1" ht="12.75" hidden="1" customHeight="1">
      <c r="A28" s="104" t="s">
        <v>130</v>
      </c>
      <c r="B28" s="104">
        <v>4</v>
      </c>
      <c r="C28" s="107"/>
      <c r="D28" s="106"/>
      <c r="E28" s="105"/>
      <c r="F28" s="107"/>
      <c r="G28" s="106">
        <f t="shared" si="3"/>
        <v>0</v>
      </c>
      <c r="H28" s="112" t="e">
        <f t="shared" si="0"/>
        <v>#DIV/0!</v>
      </c>
      <c r="I28" s="108">
        <f t="shared" si="4"/>
        <v>0</v>
      </c>
      <c r="J28" s="107" t="e">
        <f t="shared" si="5"/>
        <v>#DIV/0!</v>
      </c>
      <c r="K28" s="127">
        <f t="shared" si="1"/>
        <v>0</v>
      </c>
      <c r="L28" s="127">
        <v>0</v>
      </c>
    </row>
    <row r="29" spans="1:12" s="60" customFormat="1" ht="31.5" hidden="1" customHeight="1">
      <c r="A29" s="104" t="s">
        <v>131</v>
      </c>
      <c r="B29" s="104">
        <v>4</v>
      </c>
      <c r="C29" s="107"/>
      <c r="D29" s="106"/>
      <c r="E29" s="105"/>
      <c r="F29" s="107"/>
      <c r="G29" s="106">
        <f t="shared" si="3"/>
        <v>0</v>
      </c>
      <c r="H29" s="112" t="e">
        <f t="shared" si="0"/>
        <v>#DIV/0!</v>
      </c>
      <c r="I29" s="108">
        <f t="shared" si="4"/>
        <v>0</v>
      </c>
      <c r="J29" s="107" t="e">
        <f t="shared" si="5"/>
        <v>#DIV/0!</v>
      </c>
      <c r="K29" s="127">
        <f t="shared" si="1"/>
        <v>0</v>
      </c>
      <c r="L29" s="127" t="e">
        <f t="shared" ref="L29:L65" si="6">(F29/C29)*100</f>
        <v>#DIV/0!</v>
      </c>
    </row>
    <row r="30" spans="1:12" s="82" customFormat="1" ht="20.25" customHeight="1">
      <c r="A30" s="126" t="s">
        <v>20</v>
      </c>
      <c r="B30" s="126">
        <v>5</v>
      </c>
      <c r="C30" s="107">
        <f>C32+C33+C34+C31</f>
        <v>57796.3</v>
      </c>
      <c r="D30" s="107">
        <f>D31+D32+D33+D34</f>
        <v>25331.1</v>
      </c>
      <c r="E30" s="107">
        <f>E31+E32+E33+E34</f>
        <v>41527.699999999997</v>
      </c>
      <c r="F30" s="107">
        <f>F32+F33+F34+F31</f>
        <v>26847.599999999999</v>
      </c>
      <c r="G30" s="108">
        <f t="shared" si="3"/>
        <v>1516.5</v>
      </c>
      <c r="H30" s="111">
        <f t="shared" si="0"/>
        <v>105.98671198645144</v>
      </c>
      <c r="I30" s="108">
        <f t="shared" si="4"/>
        <v>-14680.099999999999</v>
      </c>
      <c r="J30" s="107">
        <f t="shared" si="5"/>
        <v>64.649860213785018</v>
      </c>
      <c r="K30" s="127">
        <f t="shared" si="1"/>
        <v>-30948.700000000004</v>
      </c>
      <c r="L30" s="127">
        <f t="shared" si="6"/>
        <v>46.452108525978304</v>
      </c>
    </row>
    <row r="31" spans="1:12" s="60" customFormat="1" ht="13.5" customHeight="1">
      <c r="A31" s="103" t="s">
        <v>132</v>
      </c>
      <c r="B31" s="104">
        <v>5</v>
      </c>
      <c r="C31" s="107">
        <v>34443.4</v>
      </c>
      <c r="D31" s="106">
        <v>3458</v>
      </c>
      <c r="E31" s="105">
        <v>14484.7</v>
      </c>
      <c r="F31" s="107">
        <v>9482.5</v>
      </c>
      <c r="G31" s="106">
        <f t="shared" si="3"/>
        <v>6024.5</v>
      </c>
      <c r="H31" s="112">
        <f t="shared" si="0"/>
        <v>274.21920185078079</v>
      </c>
      <c r="I31" s="108">
        <f t="shared" si="4"/>
        <v>-5002.2000000000007</v>
      </c>
      <c r="J31" s="109">
        <f t="shared" si="5"/>
        <v>65.465629250174317</v>
      </c>
      <c r="K31" s="128">
        <f t="shared" si="1"/>
        <v>-24960.9</v>
      </c>
      <c r="L31" s="128">
        <f t="shared" si="6"/>
        <v>27.530673510745164</v>
      </c>
    </row>
    <row r="32" spans="1:12" s="60" customFormat="1" ht="14.25" customHeight="1">
      <c r="A32" s="104" t="s">
        <v>133</v>
      </c>
      <c r="B32" s="104">
        <v>5</v>
      </c>
      <c r="C32" s="107">
        <v>11694.9</v>
      </c>
      <c r="D32" s="106">
        <v>8500</v>
      </c>
      <c r="E32" s="105">
        <v>14597.9</v>
      </c>
      <c r="F32" s="107">
        <v>7177.3</v>
      </c>
      <c r="G32" s="106">
        <f t="shared" si="3"/>
        <v>-1322.6999999999998</v>
      </c>
      <c r="H32" s="112">
        <f t="shared" si="0"/>
        <v>84.438823529411764</v>
      </c>
      <c r="I32" s="108">
        <f t="shared" si="4"/>
        <v>-7420.5999999999995</v>
      </c>
      <c r="J32" s="109">
        <f t="shared" si="5"/>
        <v>49.166660958083014</v>
      </c>
      <c r="K32" s="128">
        <f t="shared" si="1"/>
        <v>-4517.5999999999995</v>
      </c>
      <c r="L32" s="128">
        <f t="shared" si="6"/>
        <v>61.371195991415064</v>
      </c>
    </row>
    <row r="33" spans="1:12" s="60" customFormat="1" ht="15.75" customHeight="1">
      <c r="A33" s="104" t="s">
        <v>134</v>
      </c>
      <c r="B33" s="104">
        <v>5</v>
      </c>
      <c r="C33" s="107">
        <v>9753.7999999999993</v>
      </c>
      <c r="D33" s="106">
        <v>11704</v>
      </c>
      <c r="E33" s="105">
        <v>10514</v>
      </c>
      <c r="F33" s="107">
        <v>8523.7999999999993</v>
      </c>
      <c r="G33" s="106">
        <f t="shared" si="3"/>
        <v>-3180.2000000000007</v>
      </c>
      <c r="H33" s="112">
        <f t="shared" si="0"/>
        <v>72.828092959671892</v>
      </c>
      <c r="I33" s="108">
        <f t="shared" si="4"/>
        <v>-1990.2000000000007</v>
      </c>
      <c r="J33" s="109">
        <f t="shared" si="5"/>
        <v>81.070953015027584</v>
      </c>
      <c r="K33" s="128">
        <f t="shared" si="1"/>
        <v>-1230</v>
      </c>
      <c r="L33" s="128">
        <f t="shared" si="6"/>
        <v>87.389530234370199</v>
      </c>
    </row>
    <row r="34" spans="1:12" s="60" customFormat="1" ht="22.5" customHeight="1">
      <c r="A34" s="104" t="s">
        <v>135</v>
      </c>
      <c r="B34" s="104">
        <v>5</v>
      </c>
      <c r="C34" s="107">
        <v>1904.2</v>
      </c>
      <c r="D34" s="106">
        <v>1669.1</v>
      </c>
      <c r="E34" s="105">
        <v>1931.1</v>
      </c>
      <c r="F34" s="107">
        <v>1664</v>
      </c>
      <c r="G34" s="106">
        <f t="shared" si="3"/>
        <v>-5.0999999999999091</v>
      </c>
      <c r="H34" s="112">
        <f t="shared" si="0"/>
        <v>99.694446108681333</v>
      </c>
      <c r="I34" s="111">
        <f t="shared" si="4"/>
        <v>-267.09999999999991</v>
      </c>
      <c r="J34" s="109">
        <f t="shared" si="5"/>
        <v>86.168504997151885</v>
      </c>
      <c r="K34" s="128">
        <f t="shared" si="1"/>
        <v>-240.20000000000005</v>
      </c>
      <c r="L34" s="128">
        <f t="shared" si="6"/>
        <v>87.385778804747389</v>
      </c>
    </row>
    <row r="35" spans="1:12" s="82" customFormat="1" ht="15" hidden="1" customHeight="1">
      <c r="A35" s="117" t="s">
        <v>47</v>
      </c>
      <c r="B35" s="117">
        <v>6</v>
      </c>
      <c r="C35" s="107">
        <f>C37+C36</f>
        <v>0</v>
      </c>
      <c r="D35" s="117">
        <f>D37+D36</f>
        <v>0</v>
      </c>
      <c r="E35" s="107">
        <f>E37+E36</f>
        <v>0</v>
      </c>
      <c r="F35" s="107">
        <f>F37+F36</f>
        <v>0</v>
      </c>
      <c r="G35" s="108">
        <v>0</v>
      </c>
      <c r="H35" s="112" t="e">
        <f t="shared" si="0"/>
        <v>#DIV/0!</v>
      </c>
      <c r="I35" s="111">
        <f t="shared" si="4"/>
        <v>0</v>
      </c>
      <c r="J35" s="109">
        <v>0</v>
      </c>
      <c r="K35" s="127">
        <v>0</v>
      </c>
      <c r="L35" s="127" t="e">
        <f t="shared" si="6"/>
        <v>#DIV/0!</v>
      </c>
    </row>
    <row r="36" spans="1:12" s="60" customFormat="1" ht="19.5" hidden="1" customHeight="1">
      <c r="A36" s="104" t="s">
        <v>136</v>
      </c>
      <c r="B36" s="104">
        <v>6</v>
      </c>
      <c r="C36" s="107"/>
      <c r="D36" s="103"/>
      <c r="E36" s="105"/>
      <c r="F36" s="107"/>
      <c r="G36" s="106">
        <f t="shared" si="3"/>
        <v>0</v>
      </c>
      <c r="H36" s="112" t="e">
        <f t="shared" si="0"/>
        <v>#DIV/0!</v>
      </c>
      <c r="I36" s="111">
        <f t="shared" si="4"/>
        <v>0</v>
      </c>
      <c r="J36" s="109" t="e">
        <f t="shared" si="5"/>
        <v>#DIV/0!</v>
      </c>
      <c r="K36" s="127">
        <f t="shared" si="1"/>
        <v>0</v>
      </c>
      <c r="L36" s="127" t="e">
        <f t="shared" si="6"/>
        <v>#DIV/0!</v>
      </c>
    </row>
    <row r="37" spans="1:12" s="60" customFormat="1" ht="20.25" hidden="1" customHeight="1">
      <c r="A37" s="104" t="s">
        <v>137</v>
      </c>
      <c r="B37" s="104">
        <v>6</v>
      </c>
      <c r="C37" s="107">
        <v>0</v>
      </c>
      <c r="D37" s="103"/>
      <c r="E37" s="105"/>
      <c r="F37" s="107">
        <v>0</v>
      </c>
      <c r="G37" s="106">
        <v>0</v>
      </c>
      <c r="H37" s="112" t="e">
        <f t="shared" si="0"/>
        <v>#DIV/0!</v>
      </c>
      <c r="I37" s="111">
        <f t="shared" si="4"/>
        <v>0</v>
      </c>
      <c r="J37" s="109">
        <v>0</v>
      </c>
      <c r="K37" s="127">
        <v>0</v>
      </c>
      <c r="L37" s="127" t="e">
        <f t="shared" si="6"/>
        <v>#DIV/0!</v>
      </c>
    </row>
    <row r="38" spans="1:12" s="82" customFormat="1" ht="11.25">
      <c r="A38" s="126" t="s">
        <v>138</v>
      </c>
      <c r="B38" s="126">
        <v>7</v>
      </c>
      <c r="C38" s="107">
        <f>(C39+C45+C74)-C43</f>
        <v>150885.49999999997</v>
      </c>
      <c r="D38" s="107">
        <f>(D39+D45+D74)-D43</f>
        <v>171675</v>
      </c>
      <c r="E38" s="107">
        <f>(E39+E45+E74+E46)-E43</f>
        <v>185364.2</v>
      </c>
      <c r="F38" s="107">
        <f>(F39+F45+F74+F46)-F43</f>
        <v>162555.70000000001</v>
      </c>
      <c r="G38" s="108">
        <f t="shared" si="3"/>
        <v>-9119.2999999999884</v>
      </c>
      <c r="H38" s="111">
        <f t="shared" si="0"/>
        <v>94.688044269695652</v>
      </c>
      <c r="I38" s="111">
        <f t="shared" si="4"/>
        <v>-22808.5</v>
      </c>
      <c r="J38" s="109">
        <f>(F38/E38)*100</f>
        <v>87.695304702849853</v>
      </c>
      <c r="K38" s="127">
        <f t="shared" si="1"/>
        <v>11670.200000000041</v>
      </c>
      <c r="L38" s="127">
        <f t="shared" si="6"/>
        <v>107.73447415424282</v>
      </c>
    </row>
    <row r="39" spans="1:12" s="116" customFormat="1" ht="19.5" customHeight="1">
      <c r="A39" s="126" t="s">
        <v>139</v>
      </c>
      <c r="B39" s="126">
        <v>904</v>
      </c>
      <c r="C39" s="107">
        <f>C40+C41+C42+C44+C43</f>
        <v>150492.49999999997</v>
      </c>
      <c r="D39" s="107">
        <f>D40+D41+D42+D44+D43</f>
        <v>172861</v>
      </c>
      <c r="E39" s="107">
        <f>E40+E41+E42+E44+E43</f>
        <v>182124</v>
      </c>
      <c r="F39" s="107">
        <f>F40+F41+F42+F44+F43</f>
        <v>161142.29999999999</v>
      </c>
      <c r="G39" s="108">
        <f t="shared" si="3"/>
        <v>-11718.700000000012</v>
      </c>
      <c r="H39" s="111">
        <f t="shared" si="0"/>
        <v>93.220738049646826</v>
      </c>
      <c r="I39" s="111">
        <f t="shared" si="4"/>
        <v>-20981.700000000012</v>
      </c>
      <c r="J39" s="109">
        <f t="shared" si="5"/>
        <v>88.479442577584493</v>
      </c>
      <c r="K39" s="127">
        <f t="shared" si="1"/>
        <v>10649.800000000017</v>
      </c>
      <c r="L39" s="127">
        <f t="shared" si="6"/>
        <v>107.07663172583352</v>
      </c>
    </row>
    <row r="40" spans="1:12" s="60" customFormat="1" ht="15.75" customHeight="1">
      <c r="A40" s="104" t="s">
        <v>140</v>
      </c>
      <c r="B40" s="104">
        <v>7</v>
      </c>
      <c r="C40" s="107">
        <v>59309.1</v>
      </c>
      <c r="D40" s="103">
        <v>66817</v>
      </c>
      <c r="E40" s="105">
        <v>65533.9</v>
      </c>
      <c r="F40" s="107">
        <v>56807.6</v>
      </c>
      <c r="G40" s="106">
        <f t="shared" si="3"/>
        <v>-10009.400000000001</v>
      </c>
      <c r="H40" s="112">
        <f t="shared" si="0"/>
        <v>85.019680620201441</v>
      </c>
      <c r="I40" s="111">
        <f t="shared" si="4"/>
        <v>-8726.3000000000029</v>
      </c>
      <c r="J40" s="109">
        <f t="shared" si="5"/>
        <v>86.684296219208676</v>
      </c>
      <c r="K40" s="128">
        <f t="shared" si="1"/>
        <v>-2501.5</v>
      </c>
      <c r="L40" s="128">
        <f t="shared" si="6"/>
        <v>95.782266127794884</v>
      </c>
    </row>
    <row r="41" spans="1:12" s="60" customFormat="1" ht="15" customHeight="1">
      <c r="A41" s="104" t="s">
        <v>141</v>
      </c>
      <c r="B41" s="104">
        <v>7</v>
      </c>
      <c r="C41" s="107">
        <v>71565.2</v>
      </c>
      <c r="D41" s="103">
        <v>85507</v>
      </c>
      <c r="E41" s="105">
        <v>94837.2</v>
      </c>
      <c r="F41" s="107">
        <v>83873.399999999994</v>
      </c>
      <c r="G41" s="106">
        <f t="shared" si="3"/>
        <v>-1633.6000000000058</v>
      </c>
      <c r="H41" s="112">
        <f t="shared" si="0"/>
        <v>98.089513139275141</v>
      </c>
      <c r="I41" s="111">
        <f t="shared" si="4"/>
        <v>-10963.800000000003</v>
      </c>
      <c r="J41" s="109">
        <f t="shared" si="5"/>
        <v>88.439346585517072</v>
      </c>
      <c r="K41" s="128">
        <f t="shared" si="1"/>
        <v>12308.199999999997</v>
      </c>
      <c r="L41" s="128">
        <f t="shared" si="6"/>
        <v>117.19858255129587</v>
      </c>
    </row>
    <row r="42" spans="1:12" s="60" customFormat="1" ht="14.25" hidden="1" customHeight="1">
      <c r="A42" s="104" t="s">
        <v>142</v>
      </c>
      <c r="B42" s="104">
        <v>7</v>
      </c>
      <c r="C42" s="107"/>
      <c r="D42" s="103"/>
      <c r="E42" s="105"/>
      <c r="F42" s="107"/>
      <c r="G42" s="106"/>
      <c r="H42" s="112"/>
      <c r="I42" s="111"/>
      <c r="J42" s="109"/>
      <c r="K42" s="128"/>
      <c r="L42" s="128"/>
    </row>
    <row r="43" spans="1:12" s="60" customFormat="1" ht="13.5" customHeight="1">
      <c r="A43" s="104" t="s">
        <v>143</v>
      </c>
      <c r="B43" s="104">
        <v>7</v>
      </c>
      <c r="C43" s="107">
        <v>14198.3</v>
      </c>
      <c r="D43" s="103">
        <v>15488</v>
      </c>
      <c r="E43" s="105">
        <v>15286</v>
      </c>
      <c r="F43" s="107">
        <v>14795.5</v>
      </c>
      <c r="G43" s="106">
        <f t="shared" si="3"/>
        <v>-692.5</v>
      </c>
      <c r="H43" s="112">
        <f>(F43/D43)*100</f>
        <v>95.528796487603302</v>
      </c>
      <c r="I43" s="111">
        <f t="shared" si="4"/>
        <v>-490.5</v>
      </c>
      <c r="J43" s="109">
        <f t="shared" si="5"/>
        <v>96.791181473243498</v>
      </c>
      <c r="K43" s="128">
        <f t="shared" si="1"/>
        <v>597.20000000000073</v>
      </c>
      <c r="L43" s="128">
        <f t="shared" si="6"/>
        <v>104.20613735447202</v>
      </c>
    </row>
    <row r="44" spans="1:12" s="60" customFormat="1" ht="20.25" customHeight="1">
      <c r="A44" s="104" t="s">
        <v>144</v>
      </c>
      <c r="B44" s="104">
        <v>7</v>
      </c>
      <c r="C44" s="107">
        <v>5419.9</v>
      </c>
      <c r="D44" s="106">
        <v>5049</v>
      </c>
      <c r="E44" s="105">
        <v>6466.9</v>
      </c>
      <c r="F44" s="107">
        <v>5665.8</v>
      </c>
      <c r="G44" s="106">
        <f t="shared" si="3"/>
        <v>616.80000000000018</v>
      </c>
      <c r="H44" s="112">
        <f>(F44/D44)*100</f>
        <v>112.21628045157456</v>
      </c>
      <c r="I44" s="111">
        <f t="shared" si="4"/>
        <v>-801.09999999999945</v>
      </c>
      <c r="J44" s="109">
        <f t="shared" si="5"/>
        <v>87.612302648873495</v>
      </c>
      <c r="K44" s="128">
        <f t="shared" si="1"/>
        <v>245.90000000000055</v>
      </c>
      <c r="L44" s="128">
        <f t="shared" si="6"/>
        <v>104.536984077197</v>
      </c>
    </row>
    <row r="45" spans="1:12" s="116" customFormat="1" ht="15" customHeight="1">
      <c r="A45" s="126" t="s">
        <v>15</v>
      </c>
      <c r="B45" s="126">
        <v>7</v>
      </c>
      <c r="C45" s="107"/>
      <c r="D45" s="108"/>
      <c r="E45" s="107"/>
      <c r="F45" s="107"/>
      <c r="G45" s="108"/>
      <c r="H45" s="111"/>
      <c r="I45" s="111"/>
      <c r="J45" s="109"/>
      <c r="K45" s="127"/>
      <c r="L45" s="127"/>
    </row>
    <row r="46" spans="1:12" s="60" customFormat="1" ht="15" customHeight="1">
      <c r="A46" s="104" t="s">
        <v>141</v>
      </c>
      <c r="B46" s="104">
        <v>7</v>
      </c>
      <c r="C46" s="150"/>
      <c r="D46" s="149"/>
      <c r="E46" s="150">
        <v>79.099999999999994</v>
      </c>
      <c r="F46" s="150">
        <v>37.700000000000003</v>
      </c>
      <c r="G46" s="150"/>
      <c r="H46" s="150"/>
      <c r="I46" s="111">
        <f t="shared" si="4"/>
        <v>-41.399999999999991</v>
      </c>
      <c r="J46" s="109">
        <f t="shared" si="5"/>
        <v>47.661188369152981</v>
      </c>
      <c r="K46" s="150"/>
      <c r="L46" s="150"/>
    </row>
    <row r="47" spans="1:12" s="60" customFormat="1" ht="22.5" hidden="1" customHeight="1">
      <c r="A47" s="104" t="s">
        <v>145</v>
      </c>
      <c r="B47" s="104">
        <v>7</v>
      </c>
      <c r="C47" s="107"/>
      <c r="D47" s="129"/>
      <c r="E47" s="105"/>
      <c r="F47" s="107"/>
      <c r="G47" s="106"/>
      <c r="H47" s="112"/>
      <c r="I47" s="111">
        <f t="shared" si="4"/>
        <v>0</v>
      </c>
      <c r="J47" s="109"/>
      <c r="K47" s="127"/>
      <c r="L47" s="127"/>
    </row>
    <row r="48" spans="1:12" s="60" customFormat="1" ht="12.75" hidden="1" customHeight="1">
      <c r="A48" s="104" t="s">
        <v>142</v>
      </c>
      <c r="B48" s="104">
        <v>7</v>
      </c>
      <c r="C48" s="107"/>
      <c r="D48" s="129"/>
      <c r="E48" s="105"/>
      <c r="F48" s="107"/>
      <c r="G48" s="106"/>
      <c r="H48" s="112"/>
      <c r="I48" s="111">
        <f t="shared" si="4"/>
        <v>0</v>
      </c>
      <c r="J48" s="109"/>
      <c r="K48" s="127"/>
      <c r="L48" s="127"/>
    </row>
    <row r="49" spans="1:14" s="60" customFormat="1" ht="22.5" hidden="1" customHeight="1">
      <c r="A49" s="104" t="s">
        <v>146</v>
      </c>
      <c r="B49" s="104">
        <v>7</v>
      </c>
      <c r="C49" s="107"/>
      <c r="D49" s="129"/>
      <c r="E49" s="105"/>
      <c r="F49" s="107"/>
      <c r="G49" s="106"/>
      <c r="H49" s="112"/>
      <c r="I49" s="111">
        <f t="shared" si="4"/>
        <v>0</v>
      </c>
      <c r="J49" s="109"/>
      <c r="K49" s="127"/>
      <c r="L49" s="127"/>
    </row>
    <row r="50" spans="1:14" s="60" customFormat="1" ht="31.5" hidden="1" customHeight="1">
      <c r="A50" s="104" t="s">
        <v>147</v>
      </c>
      <c r="B50" s="104">
        <v>7</v>
      </c>
      <c r="C50" s="151"/>
      <c r="D50" s="149"/>
      <c r="E50" s="150"/>
      <c r="F50" s="150"/>
      <c r="G50" s="150"/>
      <c r="H50" s="150"/>
      <c r="I50" s="111">
        <f t="shared" si="4"/>
        <v>0</v>
      </c>
      <c r="J50" s="150"/>
      <c r="K50" s="150"/>
      <c r="L50" s="150"/>
    </row>
    <row r="51" spans="1:14" s="60" customFormat="1" ht="24" hidden="1" customHeight="1">
      <c r="A51" s="104" t="s">
        <v>144</v>
      </c>
      <c r="B51" s="104">
        <v>7</v>
      </c>
      <c r="C51" s="107"/>
      <c r="D51" s="106">
        <v>0</v>
      </c>
      <c r="E51" s="105"/>
      <c r="F51" s="107"/>
      <c r="G51" s="106">
        <v>0</v>
      </c>
      <c r="H51" s="112" t="e">
        <f>(F51/D51)*100</f>
        <v>#DIV/0!</v>
      </c>
      <c r="I51" s="111">
        <f t="shared" si="4"/>
        <v>0</v>
      </c>
      <c r="J51" s="109" t="e">
        <f t="shared" si="5"/>
        <v>#DIV/0!</v>
      </c>
      <c r="K51" s="127">
        <v>0</v>
      </c>
      <c r="L51" s="127" t="e">
        <f t="shared" si="6"/>
        <v>#DIV/0!</v>
      </c>
    </row>
    <row r="52" spans="1:14" s="82" customFormat="1" ht="29.25" customHeight="1">
      <c r="A52" s="126" t="s">
        <v>148</v>
      </c>
      <c r="B52" s="126">
        <v>8</v>
      </c>
      <c r="C52" s="107">
        <f>C53+C75</f>
        <v>17899.900000000001</v>
      </c>
      <c r="D52" s="107">
        <f>D53+D75</f>
        <v>17618</v>
      </c>
      <c r="E52" s="107">
        <f>E53+E75</f>
        <v>23357.3</v>
      </c>
      <c r="F52" s="107">
        <f>F53+F75</f>
        <v>19878.400000000001</v>
      </c>
      <c r="G52" s="108">
        <f t="shared" si="3"/>
        <v>2260.4000000000015</v>
      </c>
      <c r="H52" s="111">
        <f>(F52/D52)*100</f>
        <v>112.8300601657396</v>
      </c>
      <c r="I52" s="111">
        <f t="shared" si="4"/>
        <v>-3478.8999999999978</v>
      </c>
      <c r="J52" s="109">
        <f t="shared" si="5"/>
        <v>85.105727117432252</v>
      </c>
      <c r="K52" s="127">
        <f t="shared" si="1"/>
        <v>1978.5</v>
      </c>
      <c r="L52" s="127">
        <f t="shared" si="6"/>
        <v>111.05313437505238</v>
      </c>
      <c r="M52" s="116"/>
      <c r="N52" s="116"/>
    </row>
    <row r="53" spans="1:14" s="82" customFormat="1" ht="23.25" customHeight="1">
      <c r="A53" s="126" t="s">
        <v>149</v>
      </c>
      <c r="B53" s="126">
        <v>8</v>
      </c>
      <c r="C53" s="130">
        <f>C54+C56</f>
        <v>2013</v>
      </c>
      <c r="D53" s="126">
        <f>D54+D56</f>
        <v>1827</v>
      </c>
      <c r="E53" s="130">
        <f>E54+E56</f>
        <v>2399</v>
      </c>
      <c r="F53" s="130">
        <f>F54+F56</f>
        <v>2054.1999999999998</v>
      </c>
      <c r="G53" s="108">
        <f t="shared" si="3"/>
        <v>227.19999999999982</v>
      </c>
      <c r="H53" s="111">
        <f>(F53/D53)*100</f>
        <v>112.43568691844553</v>
      </c>
      <c r="I53" s="111">
        <f t="shared" si="4"/>
        <v>-344.80000000000018</v>
      </c>
      <c r="J53" s="109">
        <f t="shared" si="5"/>
        <v>85.627344726969568</v>
      </c>
      <c r="K53" s="127">
        <f t="shared" si="1"/>
        <v>41.199999999999818</v>
      </c>
      <c r="L53" s="127">
        <f t="shared" si="6"/>
        <v>102.04669647292597</v>
      </c>
      <c r="M53" s="116"/>
      <c r="N53" s="116"/>
    </row>
    <row r="54" spans="1:14" s="60" customFormat="1" ht="13.5" customHeight="1">
      <c r="A54" s="104" t="s">
        <v>150</v>
      </c>
      <c r="B54" s="104">
        <v>8</v>
      </c>
      <c r="C54" s="130">
        <v>44.3</v>
      </c>
      <c r="D54" s="104">
        <v>122</v>
      </c>
      <c r="E54" s="105">
        <v>70</v>
      </c>
      <c r="F54" s="130">
        <v>69</v>
      </c>
      <c r="G54" s="106">
        <f t="shared" si="3"/>
        <v>-53</v>
      </c>
      <c r="H54" s="106">
        <f>(F54/D54)*100</f>
        <v>56.557377049180324</v>
      </c>
      <c r="I54" s="108">
        <f t="shared" si="4"/>
        <v>-1</v>
      </c>
      <c r="J54" s="107">
        <f t="shared" si="5"/>
        <v>98.571428571428584</v>
      </c>
      <c r="K54" s="128">
        <f t="shared" si="1"/>
        <v>24.700000000000003</v>
      </c>
      <c r="L54" s="128">
        <f t="shared" si="6"/>
        <v>155.75620767494357</v>
      </c>
    </row>
    <row r="55" spans="1:14" s="60" customFormat="1" ht="0.75" customHeight="1">
      <c r="A55" s="104"/>
      <c r="B55" s="104"/>
      <c r="C55" s="130"/>
      <c r="D55" s="104"/>
      <c r="E55" s="105"/>
      <c r="F55" s="130"/>
      <c r="G55" s="106"/>
      <c r="H55" s="106"/>
      <c r="I55" s="108"/>
      <c r="J55" s="107"/>
      <c r="K55" s="128"/>
      <c r="L55" s="128"/>
    </row>
    <row r="56" spans="1:14" s="60" customFormat="1" ht="31.5" customHeight="1">
      <c r="A56" s="104" t="s">
        <v>151</v>
      </c>
      <c r="B56" s="104">
        <v>8</v>
      </c>
      <c r="C56" s="130">
        <v>1968.7</v>
      </c>
      <c r="D56" s="104">
        <v>1705</v>
      </c>
      <c r="E56" s="105">
        <v>2329</v>
      </c>
      <c r="F56" s="130">
        <v>1985.2</v>
      </c>
      <c r="G56" s="106">
        <f t="shared" si="3"/>
        <v>280.20000000000005</v>
      </c>
      <c r="H56" s="106">
        <f>(F56/D56)*100</f>
        <v>116.43401759530792</v>
      </c>
      <c r="I56" s="108">
        <f t="shared" si="4"/>
        <v>-343.79999999999995</v>
      </c>
      <c r="J56" s="107">
        <f t="shared" si="5"/>
        <v>85.238299699441825</v>
      </c>
      <c r="K56" s="128">
        <f t="shared" si="1"/>
        <v>16.5</v>
      </c>
      <c r="L56" s="128">
        <f t="shared" si="6"/>
        <v>100.83811652359425</v>
      </c>
    </row>
    <row r="57" spans="1:14" s="82" customFormat="1" ht="15.75" hidden="1" customHeight="1">
      <c r="A57" s="126" t="s">
        <v>152</v>
      </c>
      <c r="B57" s="126">
        <v>9</v>
      </c>
      <c r="C57" s="130">
        <f>C58+C59+C60+C61+C62</f>
        <v>0</v>
      </c>
      <c r="D57" s="126">
        <f>D58+D59+D60+D61</f>
        <v>0</v>
      </c>
      <c r="E57" s="130">
        <f>E58+E59+E60+E61+E62</f>
        <v>0</v>
      </c>
      <c r="F57" s="130">
        <f>F58+F59+F60+F61+F62</f>
        <v>0</v>
      </c>
      <c r="G57" s="106">
        <f t="shared" si="3"/>
        <v>0</v>
      </c>
      <c r="H57" s="106" t="e">
        <f t="shared" ref="H57:H75" si="7">(F57/D57)*100</f>
        <v>#DIV/0!</v>
      </c>
      <c r="I57" s="108">
        <f t="shared" si="4"/>
        <v>0</v>
      </c>
      <c r="J57" s="107" t="e">
        <f t="shared" si="5"/>
        <v>#DIV/0!</v>
      </c>
      <c r="K57" s="127">
        <f t="shared" si="1"/>
        <v>0</v>
      </c>
      <c r="L57" s="127" t="e">
        <f t="shared" si="6"/>
        <v>#DIV/0!</v>
      </c>
      <c r="M57" s="116"/>
      <c r="N57" s="116"/>
    </row>
    <row r="58" spans="1:14" s="60" customFormat="1" ht="22.5" hidden="1" customHeight="1">
      <c r="A58" s="104" t="s">
        <v>153</v>
      </c>
      <c r="B58" s="104">
        <v>9</v>
      </c>
      <c r="C58" s="130"/>
      <c r="D58" s="104"/>
      <c r="E58" s="105"/>
      <c r="F58" s="130"/>
      <c r="G58" s="106">
        <f t="shared" si="3"/>
        <v>0</v>
      </c>
      <c r="H58" s="106" t="e">
        <f t="shared" si="7"/>
        <v>#DIV/0!</v>
      </c>
      <c r="I58" s="108">
        <f t="shared" si="4"/>
        <v>0</v>
      </c>
      <c r="J58" s="107" t="e">
        <f t="shared" si="5"/>
        <v>#DIV/0!</v>
      </c>
      <c r="K58" s="127">
        <f t="shared" si="1"/>
        <v>0</v>
      </c>
      <c r="L58" s="127" t="e">
        <f t="shared" si="6"/>
        <v>#DIV/0!</v>
      </c>
    </row>
    <row r="59" spans="1:14" s="60" customFormat="1" ht="15.75" hidden="1" customHeight="1">
      <c r="A59" s="104" t="s">
        <v>154</v>
      </c>
      <c r="B59" s="104">
        <v>9</v>
      </c>
      <c r="C59" s="130"/>
      <c r="D59" s="104"/>
      <c r="E59" s="105"/>
      <c r="F59" s="130"/>
      <c r="G59" s="106">
        <f t="shared" si="3"/>
        <v>0</v>
      </c>
      <c r="H59" s="106" t="e">
        <f t="shared" si="7"/>
        <v>#DIV/0!</v>
      </c>
      <c r="I59" s="108">
        <f t="shared" si="4"/>
        <v>0</v>
      </c>
      <c r="J59" s="107" t="e">
        <f t="shared" si="5"/>
        <v>#DIV/0!</v>
      </c>
      <c r="K59" s="127">
        <f t="shared" si="1"/>
        <v>0</v>
      </c>
      <c r="L59" s="127" t="e">
        <f t="shared" si="6"/>
        <v>#DIV/0!</v>
      </c>
    </row>
    <row r="60" spans="1:14" s="60" customFormat="1" ht="20.25" hidden="1" customHeight="1">
      <c r="A60" s="104" t="s">
        <v>155</v>
      </c>
      <c r="B60" s="104">
        <v>9</v>
      </c>
      <c r="C60" s="130"/>
      <c r="D60" s="104"/>
      <c r="E60" s="105"/>
      <c r="F60" s="130"/>
      <c r="G60" s="106">
        <f t="shared" si="3"/>
        <v>0</v>
      </c>
      <c r="H60" s="106" t="e">
        <f t="shared" si="7"/>
        <v>#DIV/0!</v>
      </c>
      <c r="I60" s="108">
        <f t="shared" si="4"/>
        <v>0</v>
      </c>
      <c r="J60" s="107" t="e">
        <f t="shared" si="5"/>
        <v>#DIV/0!</v>
      </c>
      <c r="K60" s="127">
        <f t="shared" si="1"/>
        <v>0</v>
      </c>
      <c r="L60" s="127" t="e">
        <f t="shared" si="6"/>
        <v>#DIV/0!</v>
      </c>
    </row>
    <row r="61" spans="1:14" s="60" customFormat="1" ht="15" hidden="1" customHeight="1">
      <c r="A61" s="104" t="s">
        <v>156</v>
      </c>
      <c r="B61" s="104">
        <v>9</v>
      </c>
      <c r="C61" s="130"/>
      <c r="D61" s="104"/>
      <c r="E61" s="105"/>
      <c r="F61" s="130"/>
      <c r="G61" s="106">
        <f t="shared" si="3"/>
        <v>0</v>
      </c>
      <c r="H61" s="106" t="e">
        <f t="shared" si="7"/>
        <v>#DIV/0!</v>
      </c>
      <c r="I61" s="108">
        <f t="shared" si="4"/>
        <v>0</v>
      </c>
      <c r="J61" s="107" t="e">
        <f t="shared" si="5"/>
        <v>#DIV/0!</v>
      </c>
      <c r="K61" s="127">
        <f t="shared" si="1"/>
        <v>0</v>
      </c>
      <c r="L61" s="127" t="e">
        <f t="shared" si="6"/>
        <v>#DIV/0!</v>
      </c>
    </row>
    <row r="62" spans="1:14" ht="20.25" hidden="1" customHeight="1">
      <c r="A62" s="104" t="s">
        <v>157</v>
      </c>
      <c r="B62" s="104">
        <v>9</v>
      </c>
      <c r="C62" s="107"/>
      <c r="D62" s="103"/>
      <c r="E62" s="105"/>
      <c r="F62" s="107"/>
      <c r="G62" s="106">
        <f t="shared" si="3"/>
        <v>0</v>
      </c>
      <c r="H62" s="106" t="e">
        <f t="shared" si="7"/>
        <v>#DIV/0!</v>
      </c>
      <c r="I62" s="108">
        <f t="shared" si="4"/>
        <v>0</v>
      </c>
      <c r="J62" s="107" t="e">
        <f t="shared" si="5"/>
        <v>#DIV/0!</v>
      </c>
      <c r="K62" s="127">
        <f t="shared" si="1"/>
        <v>0</v>
      </c>
      <c r="L62" s="127" t="e">
        <f t="shared" si="6"/>
        <v>#DIV/0!</v>
      </c>
      <c r="M62" s="60"/>
      <c r="N62" s="60"/>
    </row>
    <row r="63" spans="1:14" s="82" customFormat="1" ht="15.75" customHeight="1">
      <c r="A63" s="126" t="s">
        <v>23</v>
      </c>
      <c r="B63" s="126">
        <v>11</v>
      </c>
      <c r="C63" s="130">
        <f>C64</f>
        <v>604.5</v>
      </c>
      <c r="D63" s="131"/>
      <c r="E63" s="130"/>
      <c r="F63" s="130"/>
      <c r="G63" s="108"/>
      <c r="H63" s="108"/>
      <c r="I63" s="108"/>
      <c r="J63" s="107"/>
      <c r="K63" s="127"/>
      <c r="L63" s="127"/>
      <c r="M63" s="116"/>
      <c r="N63" s="116"/>
    </row>
    <row r="64" spans="1:14" s="60" customFormat="1" ht="15" customHeight="1">
      <c r="A64" s="104" t="s">
        <v>158</v>
      </c>
      <c r="B64" s="104">
        <v>11</v>
      </c>
      <c r="C64" s="134">
        <v>604.5</v>
      </c>
      <c r="D64" s="132"/>
      <c r="E64" s="133"/>
      <c r="F64" s="134"/>
      <c r="G64" s="106"/>
      <c r="H64" s="106"/>
      <c r="I64" s="108"/>
      <c r="J64" s="107"/>
      <c r="K64" s="128"/>
      <c r="L64" s="128"/>
    </row>
    <row r="65" spans="1:14" s="60" customFormat="1" ht="15" customHeight="1">
      <c r="A65" s="126" t="s">
        <v>159</v>
      </c>
      <c r="B65" s="104">
        <v>10</v>
      </c>
      <c r="C65" s="130">
        <f>C43+C66</f>
        <v>16252.199999999999</v>
      </c>
      <c r="D65" s="130">
        <f>D43+D66</f>
        <v>17218</v>
      </c>
      <c r="E65" s="130">
        <f>E43+E66</f>
        <v>17831</v>
      </c>
      <c r="F65" s="130">
        <f>F43+F66</f>
        <v>17311.099999999999</v>
      </c>
      <c r="G65" s="108">
        <f t="shared" si="3"/>
        <v>93.099999999998545</v>
      </c>
      <c r="H65" s="108">
        <f t="shared" si="7"/>
        <v>100.54071320710882</v>
      </c>
      <c r="I65" s="108">
        <f t="shared" si="4"/>
        <v>-519.90000000000146</v>
      </c>
      <c r="J65" s="107">
        <f t="shared" si="5"/>
        <v>97.084291402613417</v>
      </c>
      <c r="K65" s="127">
        <f t="shared" si="1"/>
        <v>1058.8999999999996</v>
      </c>
      <c r="L65" s="127">
        <f t="shared" si="6"/>
        <v>106.51542560391825</v>
      </c>
    </row>
    <row r="66" spans="1:14" s="82" customFormat="1" ht="18.75" customHeight="1">
      <c r="A66" s="126" t="s">
        <v>200</v>
      </c>
      <c r="B66" s="126">
        <v>10</v>
      </c>
      <c r="C66" s="130">
        <f>C67+C68+C69+C70</f>
        <v>2053.9</v>
      </c>
      <c r="D66" s="135">
        <f>D67+D68+D69+D70</f>
        <v>1730</v>
      </c>
      <c r="E66" s="130">
        <f>E67+E68+E69+E70</f>
        <v>2545</v>
      </c>
      <c r="F66" s="130">
        <f>F67+F68+F69+F70</f>
        <v>2515.6</v>
      </c>
      <c r="G66" s="108">
        <f t="shared" si="3"/>
        <v>785.59999999999991</v>
      </c>
      <c r="H66" s="108">
        <f t="shared" si="7"/>
        <v>145.41040462427745</v>
      </c>
      <c r="I66" s="108">
        <f t="shared" si="4"/>
        <v>-29.400000000000091</v>
      </c>
      <c r="J66" s="107">
        <f t="shared" si="5"/>
        <v>98.844793713163057</v>
      </c>
      <c r="K66" s="127">
        <f t="shared" si="1"/>
        <v>461.69999999999982</v>
      </c>
      <c r="L66" s="127">
        <f>(F66/C66)*100</f>
        <v>122.47918593894541</v>
      </c>
      <c r="M66" s="116"/>
      <c r="N66" s="116"/>
    </row>
    <row r="67" spans="1:14" s="60" customFormat="1" ht="15.75" customHeight="1">
      <c r="A67" s="104" t="s">
        <v>160</v>
      </c>
      <c r="B67" s="104">
        <v>10</v>
      </c>
      <c r="C67" s="130">
        <v>1218.5</v>
      </c>
      <c r="D67" s="104">
        <v>1100</v>
      </c>
      <c r="E67" s="105">
        <v>1296</v>
      </c>
      <c r="F67" s="130">
        <v>1267.0999999999999</v>
      </c>
      <c r="G67" s="106">
        <f t="shared" si="3"/>
        <v>167.09999999999991</v>
      </c>
      <c r="H67" s="106">
        <f t="shared" si="7"/>
        <v>115.19090909090907</v>
      </c>
      <c r="I67" s="108">
        <f t="shared" si="4"/>
        <v>-28.900000000000091</v>
      </c>
      <c r="J67" s="107">
        <f t="shared" si="5"/>
        <v>97.770061728395049</v>
      </c>
      <c r="K67" s="128">
        <f t="shared" si="1"/>
        <v>48.599999999999909</v>
      </c>
      <c r="L67" s="128">
        <f>(F67/C67)*100</f>
        <v>103.98851046368485</v>
      </c>
    </row>
    <row r="68" spans="1:14" s="60" customFormat="1" ht="19.5" hidden="1" customHeight="1">
      <c r="A68" s="104" t="s">
        <v>161</v>
      </c>
      <c r="B68" s="104">
        <v>10</v>
      </c>
      <c r="C68" s="130"/>
      <c r="D68" s="104"/>
      <c r="E68" s="105"/>
      <c r="F68" s="130"/>
      <c r="G68" s="106">
        <f t="shared" si="3"/>
        <v>0</v>
      </c>
      <c r="H68" s="106" t="e">
        <f t="shared" si="7"/>
        <v>#DIV/0!</v>
      </c>
      <c r="I68" s="108">
        <f t="shared" si="4"/>
        <v>0</v>
      </c>
      <c r="J68" s="107">
        <v>0</v>
      </c>
      <c r="K68" s="128">
        <f t="shared" si="1"/>
        <v>0</v>
      </c>
      <c r="L68" s="128">
        <v>0</v>
      </c>
    </row>
    <row r="69" spans="1:14" s="60" customFormat="1" ht="23.25" customHeight="1">
      <c r="A69" s="104" t="s">
        <v>162</v>
      </c>
      <c r="B69" s="104">
        <v>10</v>
      </c>
      <c r="C69" s="130">
        <v>491.4</v>
      </c>
      <c r="D69" s="104">
        <v>200</v>
      </c>
      <c r="E69" s="105">
        <v>819</v>
      </c>
      <c r="F69" s="130">
        <v>819</v>
      </c>
      <c r="G69" s="106">
        <f t="shared" si="3"/>
        <v>619</v>
      </c>
      <c r="H69" s="106">
        <f t="shared" si="7"/>
        <v>409.5</v>
      </c>
      <c r="I69" s="108">
        <f t="shared" si="4"/>
        <v>0</v>
      </c>
      <c r="J69" s="107">
        <f t="shared" si="5"/>
        <v>100</v>
      </c>
      <c r="K69" s="128">
        <f t="shared" si="1"/>
        <v>327.60000000000002</v>
      </c>
      <c r="L69" s="128">
        <f>(F69/C69)*100</f>
        <v>166.66666666666669</v>
      </c>
    </row>
    <row r="70" spans="1:14" s="60" customFormat="1" ht="23.25" customHeight="1">
      <c r="A70" s="104" t="s">
        <v>163</v>
      </c>
      <c r="B70" s="103">
        <v>10</v>
      </c>
      <c r="C70" s="107">
        <v>344</v>
      </c>
      <c r="D70" s="103">
        <v>430</v>
      </c>
      <c r="E70" s="105">
        <v>430</v>
      </c>
      <c r="F70" s="107">
        <v>429.5</v>
      </c>
      <c r="G70" s="106">
        <f>F70-D70</f>
        <v>-0.5</v>
      </c>
      <c r="H70" s="106">
        <f t="shared" si="7"/>
        <v>99.883720930232556</v>
      </c>
      <c r="I70" s="108">
        <f t="shared" si="4"/>
        <v>-0.5</v>
      </c>
      <c r="J70" s="107">
        <f t="shared" si="5"/>
        <v>99.883720930232556</v>
      </c>
      <c r="K70" s="128">
        <f t="shared" si="1"/>
        <v>85.5</v>
      </c>
      <c r="L70" s="128">
        <f>(F70/C70)*100</f>
        <v>124.8546511627907</v>
      </c>
    </row>
    <row r="71" spans="1:14" s="82" customFormat="1" ht="19.5" customHeight="1">
      <c r="A71" s="126" t="s">
        <v>25</v>
      </c>
      <c r="B71" s="126">
        <v>13</v>
      </c>
      <c r="C71" s="107">
        <v>3.8</v>
      </c>
      <c r="D71" s="117">
        <v>100</v>
      </c>
      <c r="E71" s="107">
        <v>10</v>
      </c>
      <c r="F71" s="107">
        <v>8.8000000000000007</v>
      </c>
      <c r="G71" s="108">
        <f>F71-D71</f>
        <v>-91.2</v>
      </c>
      <c r="H71" s="108">
        <f t="shared" si="7"/>
        <v>8.8000000000000007</v>
      </c>
      <c r="I71" s="108">
        <f t="shared" si="4"/>
        <v>-1.1999999999999993</v>
      </c>
      <c r="J71" s="107">
        <f t="shared" si="5"/>
        <v>88.000000000000014</v>
      </c>
      <c r="K71" s="127">
        <f t="shared" si="1"/>
        <v>5.0000000000000009</v>
      </c>
      <c r="L71" s="127">
        <f>(F71/C71)*100</f>
        <v>231.57894736842107</v>
      </c>
      <c r="M71" s="116"/>
      <c r="N71" s="116"/>
    </row>
    <row r="72" spans="1:14" s="82" customFormat="1" ht="22.5" customHeight="1">
      <c r="A72" s="126" t="s">
        <v>164</v>
      </c>
      <c r="B72" s="126">
        <v>903</v>
      </c>
      <c r="C72" s="107">
        <v>1368.8</v>
      </c>
      <c r="D72" s="117">
        <v>1390</v>
      </c>
      <c r="E72" s="107">
        <v>1797</v>
      </c>
      <c r="F72" s="107">
        <v>1567.3</v>
      </c>
      <c r="G72" s="108">
        <f>F72-D72</f>
        <v>177.29999999999995</v>
      </c>
      <c r="H72" s="108">
        <f t="shared" si="7"/>
        <v>112.75539568345323</v>
      </c>
      <c r="I72" s="108">
        <f t="shared" si="4"/>
        <v>-229.70000000000005</v>
      </c>
      <c r="J72" s="107">
        <f t="shared" si="5"/>
        <v>87.217584863661656</v>
      </c>
      <c r="K72" s="127">
        <f t="shared" si="1"/>
        <v>198.5</v>
      </c>
      <c r="L72" s="127">
        <f>(F72/C72)*100</f>
        <v>114.50175336060784</v>
      </c>
      <c r="M72" s="116"/>
      <c r="N72" s="116"/>
    </row>
    <row r="73" spans="1:14" s="82" customFormat="1" ht="29.25" customHeight="1">
      <c r="A73" s="126" t="s">
        <v>165</v>
      </c>
      <c r="B73" s="126">
        <v>905</v>
      </c>
      <c r="C73" s="107">
        <f>C74+C76+C75</f>
        <v>30478.199999999997</v>
      </c>
      <c r="D73" s="107">
        <f>D74+D76+D75</f>
        <v>30193</v>
      </c>
      <c r="E73" s="107">
        <f>E74+E76+E75</f>
        <v>39505.399999999994</v>
      </c>
      <c r="F73" s="107">
        <f>F74+F76+F75</f>
        <v>34062.600000000006</v>
      </c>
      <c r="G73" s="108">
        <f t="shared" ref="G73:G79" si="8">F73-D73</f>
        <v>3869.6000000000058</v>
      </c>
      <c r="H73" s="108">
        <f t="shared" si="7"/>
        <v>112.81621567913093</v>
      </c>
      <c r="I73" s="108">
        <f t="shared" si="4"/>
        <v>-5442.7999999999884</v>
      </c>
      <c r="J73" s="107">
        <f t="shared" si="5"/>
        <v>86.22264298045333</v>
      </c>
      <c r="K73" s="127">
        <f t="shared" si="1"/>
        <v>3584.4000000000087</v>
      </c>
      <c r="L73" s="127">
        <f>(F73/C73)*100</f>
        <v>111.760537039589</v>
      </c>
      <c r="M73" s="116"/>
      <c r="N73" s="116"/>
    </row>
    <row r="74" spans="1:14" s="6" customFormat="1" ht="15.75" customHeight="1">
      <c r="A74" s="104" t="s">
        <v>166</v>
      </c>
      <c r="B74" s="104">
        <v>7</v>
      </c>
      <c r="C74" s="107">
        <v>14591.3</v>
      </c>
      <c r="D74" s="103">
        <v>14302</v>
      </c>
      <c r="E74" s="105">
        <v>18447.099999999999</v>
      </c>
      <c r="F74" s="107">
        <v>16171.2</v>
      </c>
      <c r="G74" s="106">
        <f t="shared" si="8"/>
        <v>1869.2000000000007</v>
      </c>
      <c r="H74" s="106">
        <f t="shared" si="7"/>
        <v>113.06950076912321</v>
      </c>
      <c r="I74" s="108">
        <f t="shared" si="4"/>
        <v>-2275.8999999999978</v>
      </c>
      <c r="J74" s="107">
        <f t="shared" si="5"/>
        <v>87.662559426684965</v>
      </c>
      <c r="K74" s="128">
        <f>F74-C74</f>
        <v>1579.9000000000015</v>
      </c>
      <c r="L74" s="127">
        <f t="shared" ref="L74:L79" si="9">(F74/C74)*100</f>
        <v>110.82768499037098</v>
      </c>
      <c r="M74" s="60"/>
      <c r="N74" s="60"/>
    </row>
    <row r="75" spans="1:14" s="6" customFormat="1" ht="15" customHeight="1">
      <c r="A75" s="104" t="s">
        <v>29</v>
      </c>
      <c r="B75" s="104">
        <v>8</v>
      </c>
      <c r="C75" s="107">
        <v>15886.9</v>
      </c>
      <c r="D75" s="103">
        <v>15791</v>
      </c>
      <c r="E75" s="105">
        <v>20958.3</v>
      </c>
      <c r="F75" s="107">
        <v>17824.2</v>
      </c>
      <c r="G75" s="106">
        <f t="shared" si="8"/>
        <v>2033.2000000000007</v>
      </c>
      <c r="H75" s="106">
        <f t="shared" si="7"/>
        <v>112.87568868342728</v>
      </c>
      <c r="I75" s="108">
        <f t="shared" si="4"/>
        <v>-3134.0999999999985</v>
      </c>
      <c r="J75" s="107">
        <f t="shared" si="5"/>
        <v>85.046019953908484</v>
      </c>
      <c r="K75" s="128">
        <f>F75-C75</f>
        <v>1937.3000000000011</v>
      </c>
      <c r="L75" s="127">
        <f t="shared" si="9"/>
        <v>112.19432362512511</v>
      </c>
      <c r="M75" s="60"/>
      <c r="N75" s="60"/>
    </row>
    <row r="76" spans="1:14" s="6" customFormat="1" ht="15" customHeight="1">
      <c r="A76" s="60" t="s">
        <v>23</v>
      </c>
      <c r="B76" s="136">
        <v>11</v>
      </c>
      <c r="C76" s="139">
        <v>0</v>
      </c>
      <c r="D76" s="138">
        <v>100</v>
      </c>
      <c r="E76" s="137">
        <v>100</v>
      </c>
      <c r="F76" s="139">
        <v>67.2</v>
      </c>
      <c r="G76" s="106">
        <f t="shared" si="8"/>
        <v>-32.799999999999997</v>
      </c>
      <c r="H76" s="140">
        <f>(F76/D76)*100</f>
        <v>67.2</v>
      </c>
      <c r="I76" s="141">
        <f t="shared" ref="I76:I82" si="10">F76-E76</f>
        <v>-32.799999999999997</v>
      </c>
      <c r="J76" s="107">
        <f t="shared" si="5"/>
        <v>67.2</v>
      </c>
      <c r="K76" s="128"/>
      <c r="L76" s="127"/>
      <c r="M76" s="60"/>
      <c r="N76" s="60"/>
    </row>
    <row r="77" spans="1:14" s="1" customFormat="1" ht="30" customHeight="1">
      <c r="A77" s="126" t="s">
        <v>167</v>
      </c>
      <c r="B77" s="126">
        <v>906</v>
      </c>
      <c r="C77" s="117">
        <f>C78+C79</f>
        <v>1646.7</v>
      </c>
      <c r="D77" s="117">
        <f>D78+D79</f>
        <v>2458</v>
      </c>
      <c r="E77" s="117">
        <f>E78+E79</f>
        <v>2118</v>
      </c>
      <c r="F77" s="117">
        <f>F78+F79</f>
        <v>1673.3999999999999</v>
      </c>
      <c r="G77" s="141">
        <f t="shared" si="8"/>
        <v>-784.60000000000014</v>
      </c>
      <c r="H77" s="140">
        <f t="shared" ref="H77:H79" si="11">(F77/D77)*100</f>
        <v>68.079739625711952</v>
      </c>
      <c r="I77" s="141">
        <f t="shared" si="10"/>
        <v>-444.60000000000014</v>
      </c>
      <c r="J77" s="139">
        <f t="shared" ref="J77:J82" si="12">(F77/E77)*100</f>
        <v>79.008498583569391</v>
      </c>
      <c r="K77" s="128">
        <f t="shared" ref="K77:K79" si="13">F77-C77</f>
        <v>26.699999999999818</v>
      </c>
      <c r="L77" s="127">
        <f t="shared" si="9"/>
        <v>101.62142466751685</v>
      </c>
      <c r="M77" s="116"/>
      <c r="N77" s="116"/>
    </row>
    <row r="78" spans="1:14" ht="15.75" customHeight="1">
      <c r="A78" s="104" t="s">
        <v>16</v>
      </c>
      <c r="B78" s="104">
        <v>1</v>
      </c>
      <c r="C78" s="117">
        <v>1293</v>
      </c>
      <c r="D78" s="103">
        <v>1228</v>
      </c>
      <c r="E78" s="103">
        <v>1582.5</v>
      </c>
      <c r="F78" s="117">
        <v>1316.1</v>
      </c>
      <c r="G78" s="140">
        <f t="shared" si="8"/>
        <v>88.099999999999909</v>
      </c>
      <c r="H78" s="140">
        <f t="shared" si="11"/>
        <v>107.17426710097719</v>
      </c>
      <c r="I78" s="141">
        <f t="shared" si="10"/>
        <v>-266.40000000000009</v>
      </c>
      <c r="J78" s="139">
        <f t="shared" si="12"/>
        <v>83.165876777251185</v>
      </c>
      <c r="K78" s="128">
        <f t="shared" si="13"/>
        <v>23.099999999999909</v>
      </c>
      <c r="L78" s="127">
        <f t="shared" si="9"/>
        <v>101.78654292343387</v>
      </c>
      <c r="M78" s="60"/>
      <c r="N78" s="60"/>
    </row>
    <row r="79" spans="1:14">
      <c r="A79" s="104" t="s">
        <v>123</v>
      </c>
      <c r="B79" s="104">
        <v>4</v>
      </c>
      <c r="C79" s="117">
        <v>353.7</v>
      </c>
      <c r="D79" s="103">
        <v>1230</v>
      </c>
      <c r="E79" s="103">
        <v>535.5</v>
      </c>
      <c r="F79" s="117">
        <v>357.3</v>
      </c>
      <c r="G79" s="140">
        <f t="shared" si="8"/>
        <v>-872.7</v>
      </c>
      <c r="H79" s="140">
        <f t="shared" si="11"/>
        <v>29.048780487804883</v>
      </c>
      <c r="I79" s="141">
        <f t="shared" si="10"/>
        <v>-178.2</v>
      </c>
      <c r="J79" s="139">
        <f t="shared" si="12"/>
        <v>66.722689075630257</v>
      </c>
      <c r="K79" s="128">
        <f t="shared" si="13"/>
        <v>3.6000000000000227</v>
      </c>
      <c r="L79" s="127">
        <f t="shared" si="9"/>
        <v>101.01781170483461</v>
      </c>
      <c r="M79" s="60"/>
      <c r="N79" s="60"/>
    </row>
    <row r="80" spans="1:14" s="172" customFormat="1" ht="28.5">
      <c r="A80" s="126" t="s">
        <v>201</v>
      </c>
      <c r="B80" s="126">
        <v>907</v>
      </c>
      <c r="C80" s="117"/>
      <c r="D80" s="117"/>
      <c r="E80" s="117">
        <v>642</v>
      </c>
      <c r="F80" s="117">
        <v>405.2</v>
      </c>
      <c r="G80" s="140"/>
      <c r="H80" s="140"/>
      <c r="I80" s="141">
        <f t="shared" si="10"/>
        <v>-236.8</v>
      </c>
      <c r="J80" s="139">
        <f t="shared" si="12"/>
        <v>63.115264797507784</v>
      </c>
      <c r="K80" s="128"/>
      <c r="L80" s="127"/>
      <c r="M80" s="116"/>
      <c r="N80" s="116"/>
    </row>
    <row r="81" spans="1:14" s="172" customFormat="1" ht="19.5">
      <c r="A81" s="126" t="s">
        <v>202</v>
      </c>
      <c r="B81" s="126">
        <v>908</v>
      </c>
      <c r="C81" s="117"/>
      <c r="D81" s="117"/>
      <c r="E81" s="117">
        <v>276.3</v>
      </c>
      <c r="F81" s="117">
        <v>117.6</v>
      </c>
      <c r="G81" s="140"/>
      <c r="H81" s="140"/>
      <c r="I81" s="141">
        <f t="shared" si="10"/>
        <v>-158.70000000000002</v>
      </c>
      <c r="J81" s="139">
        <f t="shared" si="12"/>
        <v>42.562432138979368</v>
      </c>
      <c r="K81" s="128"/>
      <c r="L81" s="127"/>
      <c r="M81" s="116"/>
      <c r="N81" s="116"/>
    </row>
    <row r="82" spans="1:14" s="6" customFormat="1" ht="11.25">
      <c r="A82" s="126" t="s">
        <v>108</v>
      </c>
      <c r="B82" s="104"/>
      <c r="C82" s="130">
        <f>C8+C17+C19+C21+C30+C35+C38+C57+C65+C71+C63+C52+C79</f>
        <v>297886.40000000002</v>
      </c>
      <c r="D82" s="130">
        <f>D8+D17+D19+D21+D30+D35+D38+D57+D65+D71+D63+D52+D76+D77</f>
        <v>269776</v>
      </c>
      <c r="E82" s="130">
        <f>E8+E17+E19+E21+E30+E35+E38+E57+E65+E71+E63+E52+E79+E76</f>
        <v>319676.5</v>
      </c>
      <c r="F82" s="130">
        <f>F8+F17+F19+F21+F30+F35+F38+F57+F65+F71+F63+F52+F79+F76</f>
        <v>267667</v>
      </c>
      <c r="G82" s="108">
        <f>F82-D82</f>
        <v>-2109</v>
      </c>
      <c r="H82" s="108">
        <f>(F82/D82)*100</f>
        <v>99.218240317893361</v>
      </c>
      <c r="I82" s="108">
        <f t="shared" si="10"/>
        <v>-52009.5</v>
      </c>
      <c r="J82" s="107">
        <f t="shared" si="12"/>
        <v>83.730583887148413</v>
      </c>
      <c r="K82" s="127">
        <f>F82-C82</f>
        <v>-30219.400000000023</v>
      </c>
      <c r="L82" s="127">
        <f>(F82/C82)*100</f>
        <v>89.855394539663436</v>
      </c>
      <c r="M82" s="60"/>
      <c r="N82" s="60"/>
    </row>
    <row r="83" spans="1:14">
      <c r="A83" s="113"/>
      <c r="B83" s="113"/>
      <c r="C83" s="113"/>
      <c r="D83" s="60"/>
      <c r="E83" s="60"/>
      <c r="F83" s="116"/>
      <c r="G83" s="60"/>
      <c r="H83" s="60"/>
      <c r="I83" s="116"/>
      <c r="J83" s="92"/>
      <c r="K83" s="125"/>
      <c r="L83" s="122"/>
      <c r="M83" s="60"/>
      <c r="N83" s="60"/>
    </row>
    <row r="84" spans="1:14">
      <c r="A84" s="113"/>
      <c r="B84" s="113"/>
      <c r="C84" s="113"/>
      <c r="D84" s="60"/>
      <c r="E84" s="60"/>
      <c r="F84" s="116"/>
      <c r="G84" s="60"/>
      <c r="H84" s="60"/>
      <c r="I84" s="116"/>
      <c r="J84" s="92"/>
      <c r="K84" s="125"/>
      <c r="L84" s="122"/>
      <c r="M84" s="60"/>
      <c r="N84" s="60"/>
    </row>
    <row r="85" spans="1:14">
      <c r="A85" s="113"/>
      <c r="B85" s="113"/>
      <c r="C85" s="113"/>
      <c r="D85" s="60"/>
      <c r="E85" s="60"/>
      <c r="F85" s="116"/>
      <c r="G85" s="60"/>
      <c r="H85" s="60"/>
      <c r="I85" s="116"/>
      <c r="J85" s="92"/>
      <c r="K85" s="125"/>
      <c r="L85" s="122"/>
      <c r="M85" s="60"/>
      <c r="N85" s="60"/>
    </row>
    <row r="86" spans="1:14">
      <c r="A86" s="113"/>
      <c r="B86" s="113"/>
      <c r="C86" s="113"/>
      <c r="D86" s="60"/>
      <c r="E86" s="60"/>
      <c r="F86" s="116"/>
      <c r="G86" s="60"/>
      <c r="H86" s="60"/>
      <c r="I86" s="116"/>
      <c r="J86" s="92"/>
      <c r="K86" s="125"/>
      <c r="L86" s="122"/>
      <c r="M86" s="60"/>
      <c r="N86" s="60"/>
    </row>
    <row r="87" spans="1:14">
      <c r="A87" s="113"/>
      <c r="B87" s="113"/>
      <c r="C87" s="113"/>
      <c r="D87" s="60"/>
      <c r="E87" s="60"/>
      <c r="F87" s="116"/>
      <c r="G87" s="60"/>
      <c r="H87" s="60"/>
      <c r="I87" s="116"/>
      <c r="J87" s="92"/>
      <c r="K87" s="125"/>
      <c r="L87" s="122"/>
      <c r="M87" s="60"/>
      <c r="N87" s="60"/>
    </row>
  </sheetData>
  <mergeCells count="10">
    <mergeCell ref="G6:H6"/>
    <mergeCell ref="I6:J6"/>
    <mergeCell ref="K6:L6"/>
    <mergeCell ref="A4:L4"/>
    <mergeCell ref="A6:A7"/>
    <mergeCell ref="B6:B7"/>
    <mergeCell ref="C6:C7"/>
    <mergeCell ref="D6:D7"/>
    <mergeCell ref="E6:E7"/>
    <mergeCell ref="F6:F7"/>
  </mergeCells>
  <pageMargins left="0.7" right="0.7" top="0.75" bottom="0.75" header="0.3" footer="0.3"/>
  <pageSetup paperSize="9" scale="90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E20"/>
  <sheetViews>
    <sheetView tabSelected="1" topLeftCell="A10" workbookViewId="0">
      <selection sqref="A1:E17"/>
    </sheetView>
  </sheetViews>
  <sheetFormatPr defaultRowHeight="15"/>
  <cols>
    <col min="1" max="1" width="27.28515625" customWidth="1"/>
    <col min="2" max="2" width="18.42578125" customWidth="1"/>
    <col min="3" max="3" width="18.28515625" customWidth="1"/>
    <col min="4" max="4" width="18" customWidth="1"/>
    <col min="5" max="5" width="18.140625" customWidth="1"/>
  </cols>
  <sheetData>
    <row r="1" spans="1:5">
      <c r="E1" s="121" t="s">
        <v>230</v>
      </c>
    </row>
    <row r="3" spans="1:5" ht="18.75">
      <c r="A3" s="238" t="s">
        <v>214</v>
      </c>
      <c r="B3" s="238"/>
      <c r="C3" s="238"/>
      <c r="D3" s="238"/>
      <c r="E3" s="238"/>
    </row>
    <row r="4" spans="1:5">
      <c r="E4" s="184" t="s">
        <v>192</v>
      </c>
    </row>
    <row r="5" spans="1:5" ht="30" customHeight="1">
      <c r="A5" s="146" t="s">
        <v>229</v>
      </c>
      <c r="B5" s="146" t="s">
        <v>226</v>
      </c>
      <c r="C5" s="146" t="s">
        <v>227</v>
      </c>
      <c r="D5" s="146" t="s">
        <v>216</v>
      </c>
      <c r="E5" s="182" t="s">
        <v>228</v>
      </c>
    </row>
    <row r="6" spans="1:5" ht="15.75">
      <c r="A6" s="239" t="s">
        <v>217</v>
      </c>
      <c r="B6" s="240"/>
      <c r="C6" s="240"/>
      <c r="D6" s="241"/>
      <c r="E6" s="242"/>
    </row>
    <row r="7" spans="1:5" ht="60">
      <c r="A7" s="177" t="s">
        <v>215</v>
      </c>
      <c r="B7" s="177">
        <f>(45164+20369.9)</f>
        <v>65533.9</v>
      </c>
      <c r="C7" s="177">
        <f>(39520.3+17287.3)</f>
        <v>56807.600000000006</v>
      </c>
      <c r="D7" s="178">
        <f>C7/B7*100</f>
        <v>86.68429621920869</v>
      </c>
      <c r="E7" s="176">
        <f>C7-(19180.9+35843.7)</f>
        <v>1783.0000000000073</v>
      </c>
    </row>
    <row r="8" spans="1:5" ht="75">
      <c r="A8" s="177" t="s">
        <v>218</v>
      </c>
      <c r="B8" s="177">
        <f>(11211+70499)</f>
        <v>81710</v>
      </c>
      <c r="C8" s="177">
        <f>(9368.3+63189.4)</f>
        <v>72557.7</v>
      </c>
      <c r="D8" s="178">
        <f t="shared" ref="D8:D16" si="0">C8/B8*100</f>
        <v>88.799045404479244</v>
      </c>
      <c r="E8" s="176">
        <f>C8-(7864.9+51069.9)</f>
        <v>13622.899999999994</v>
      </c>
    </row>
    <row r="9" spans="1:5" ht="75">
      <c r="A9" s="177" t="s">
        <v>219</v>
      </c>
      <c r="B9" s="177">
        <v>9510</v>
      </c>
      <c r="C9" s="177">
        <v>8389.2000000000007</v>
      </c>
      <c r="D9" s="178">
        <f t="shared" si="0"/>
        <v>88.214511041009473</v>
      </c>
      <c r="E9" s="176">
        <f>C9-9842.9</f>
        <v>-1453.6999999999989</v>
      </c>
    </row>
    <row r="10" spans="1:5">
      <c r="A10" s="179" t="s">
        <v>108</v>
      </c>
      <c r="B10" s="179">
        <f>SUM(B7:B9)</f>
        <v>156753.9</v>
      </c>
      <c r="C10" s="179">
        <f>SUM(C7:C9)</f>
        <v>137754.5</v>
      </c>
      <c r="D10" s="180">
        <f>C10/B10*100</f>
        <v>87.879472217278163</v>
      </c>
      <c r="E10" s="183">
        <f>SUM(E7:E9)</f>
        <v>13952.200000000003</v>
      </c>
    </row>
    <row r="11" spans="1:5" ht="15.75">
      <c r="A11" s="243" t="s">
        <v>220</v>
      </c>
      <c r="B11" s="244"/>
      <c r="C11" s="244"/>
      <c r="D11" s="244"/>
      <c r="E11" s="242"/>
    </row>
    <row r="12" spans="1:5" ht="75">
      <c r="A12" s="177" t="s">
        <v>221</v>
      </c>
      <c r="B12" s="177">
        <v>4117</v>
      </c>
      <c r="C12" s="177">
        <v>3730.1</v>
      </c>
      <c r="D12" s="178">
        <f t="shared" si="0"/>
        <v>90.602380374058782</v>
      </c>
      <c r="E12" s="176">
        <f>C12-3557.7</f>
        <v>172.40000000000009</v>
      </c>
    </row>
    <row r="13" spans="1:5" ht="60">
      <c r="A13" s="177" t="s">
        <v>222</v>
      </c>
      <c r="B13" s="177">
        <v>14330.1</v>
      </c>
      <c r="C13" s="177">
        <v>12441.1</v>
      </c>
      <c r="D13" s="178">
        <f t="shared" si="0"/>
        <v>86.817956608816402</v>
      </c>
      <c r="E13" s="176">
        <f>C13-11033.6</f>
        <v>1407.5</v>
      </c>
    </row>
    <row r="14" spans="1:5" ht="60">
      <c r="A14" s="177" t="s">
        <v>223</v>
      </c>
      <c r="B14" s="177">
        <v>10219.5</v>
      </c>
      <c r="C14" s="177">
        <v>8982</v>
      </c>
      <c r="D14" s="178">
        <f t="shared" si="0"/>
        <v>87.890797005724352</v>
      </c>
      <c r="E14" s="176">
        <f>C14-7997.8</f>
        <v>984.19999999999982</v>
      </c>
    </row>
    <row r="15" spans="1:5" ht="75">
      <c r="A15" s="177" t="s">
        <v>224</v>
      </c>
      <c r="B15" s="177">
        <v>689</v>
      </c>
      <c r="C15" s="177">
        <v>599.4</v>
      </c>
      <c r="D15" s="178">
        <f t="shared" si="0"/>
        <v>86.995645863570388</v>
      </c>
      <c r="E15" s="176">
        <f>C15-650.6</f>
        <v>-51.200000000000045</v>
      </c>
    </row>
    <row r="16" spans="1:5" ht="60">
      <c r="A16" s="177" t="s">
        <v>225</v>
      </c>
      <c r="B16" s="177">
        <v>3245.5</v>
      </c>
      <c r="C16" s="177">
        <v>2761.9</v>
      </c>
      <c r="D16" s="178">
        <f t="shared" si="0"/>
        <v>85.099368356185494</v>
      </c>
      <c r="E16" s="176">
        <f>C16-2703.2</f>
        <v>58.700000000000273</v>
      </c>
    </row>
    <row r="17" spans="1:5">
      <c r="A17" s="179" t="s">
        <v>108</v>
      </c>
      <c r="B17" s="179">
        <f>SUM(B12:B16)</f>
        <v>32601.1</v>
      </c>
      <c r="C17" s="179">
        <f>SUM(C12:C16)</f>
        <v>28514.500000000004</v>
      </c>
      <c r="D17" s="180">
        <f>C17/B17*100</f>
        <v>87.464840143430749</v>
      </c>
      <c r="E17" s="183">
        <f>SUM(E12:E16)</f>
        <v>2571.6</v>
      </c>
    </row>
    <row r="18" spans="1:5">
      <c r="A18" s="76"/>
      <c r="B18" s="76"/>
      <c r="C18" s="76"/>
      <c r="D18" s="181"/>
    </row>
    <row r="19" spans="1:5">
      <c r="A19" s="76"/>
      <c r="B19" s="76"/>
      <c r="C19" s="76"/>
      <c r="D19" s="181"/>
    </row>
    <row r="20" spans="1:5">
      <c r="A20" s="76"/>
      <c r="B20" s="76"/>
      <c r="C20" s="76"/>
      <c r="D20" s="181"/>
    </row>
  </sheetData>
  <mergeCells count="3">
    <mergeCell ref="A3:E3"/>
    <mergeCell ref="A6:E6"/>
    <mergeCell ref="A11:E11"/>
  </mergeCells>
  <pageMargins left="0.7" right="0.7" top="0.75" bottom="0.75" header="0.3" footer="0.3"/>
  <pageSetup paperSize="9" scale="85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5</vt:i4>
      </vt:variant>
    </vt:vector>
  </HeadingPairs>
  <TitlesOfParts>
    <vt:vector size="10" baseType="lpstr">
      <vt:lpstr>структура</vt:lpstr>
      <vt:lpstr>сводные</vt:lpstr>
      <vt:lpstr>доходы</vt:lpstr>
      <vt:lpstr>расходы</vt:lpstr>
      <vt:lpstr>муниц задания</vt:lpstr>
      <vt:lpstr>доходы!Область_печати</vt:lpstr>
      <vt:lpstr>'муниц задания'!Область_печати</vt:lpstr>
      <vt:lpstr>расходы!Область_печати</vt:lpstr>
      <vt:lpstr>сводные!Область_печати</vt:lpstr>
      <vt:lpstr>структура!Область_печати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Люда</dc:creator>
  <cp:lastModifiedBy>Люда</cp:lastModifiedBy>
  <cp:lastPrinted>2017-11-15T03:03:55Z</cp:lastPrinted>
  <dcterms:created xsi:type="dcterms:W3CDTF">2017-04-03T03:14:21Z</dcterms:created>
  <dcterms:modified xsi:type="dcterms:W3CDTF">2017-11-15T03:04:08Z</dcterms:modified>
</cp:coreProperties>
</file>